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16"/>
  <workbookPr/>
  <mc:AlternateContent xmlns:mc="http://schemas.openxmlformats.org/markup-compatibility/2006">
    <mc:Choice Requires="x15">
      <x15ac:absPath xmlns:x15ac="http://schemas.microsoft.com/office/spreadsheetml/2010/11/ac" url="https://mcorpcx.sharepoint.com/sites/Marketing/Shared Documents/Marketing_Content/Webinars/30. Education and Training Tips-n-Tools_May 2/Tools Files to Distribute/"/>
    </mc:Choice>
  </mc:AlternateContent>
  <xr:revisionPtr revIDLastSave="0" documentId="8_{2BAEC6A1-8DF5-4118-A99E-1A233952BF1A}" xr6:coauthVersionLast="47" xr6:coauthVersionMax="47" xr10:uidLastSave="{00000000-0000-0000-0000-000000000000}"/>
  <bookViews>
    <workbookView xWindow="28680" yWindow="-120" windowWidth="29040" windowHeight="15720" tabRatio="645" firstSheet="4" activeTab="4" xr2:uid="{F9EA91CE-6007-4BD4-9BB5-4A7E1BE30437}"/>
  </bookViews>
  <sheets>
    <sheet name="ROI Summary" sheetId="20" r:id="rId1"/>
    <sheet name="Improved Acquisition" sheetId="21" r:id="rId2"/>
    <sheet name="Accelerated Ramp" sheetId="14" r:id="rId3"/>
    <sheet name="Improved Productivity" sheetId="19" r:id="rId4"/>
    <sheet name="Decreased Negative Attrition" sheetId="12" r:id="rId5"/>
    <sheet name="Key Assumptions" sheetId="2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1" l="1"/>
  <c r="E10" i="21"/>
  <c r="G15" i="21"/>
  <c r="E15" i="21"/>
  <c r="E25" i="21" s="1"/>
  <c r="G14" i="21"/>
  <c r="G24" i="21" s="1"/>
  <c r="E14" i="21"/>
  <c r="E24" i="21" s="1"/>
  <c r="E9" i="21"/>
  <c r="G25" i="21"/>
  <c r="F25" i="21"/>
  <c r="F24" i="21"/>
  <c r="E7" i="21"/>
  <c r="E8" i="21" s="1"/>
  <c r="G7" i="21"/>
  <c r="G8" i="21" s="1"/>
  <c r="F7" i="21"/>
  <c r="F8" i="21" s="1"/>
  <c r="G14" i="14"/>
  <c r="E13" i="14"/>
  <c r="E14" i="14" s="1"/>
  <c r="G13" i="14"/>
  <c r="G16" i="20"/>
  <c r="F16" i="20"/>
  <c r="E16" i="20"/>
  <c r="F13" i="14"/>
  <c r="F14" i="14" s="1"/>
  <c r="E5" i="19"/>
  <c r="G5" i="19"/>
  <c r="E6" i="19"/>
  <c r="G6" i="19"/>
  <c r="F7" i="19"/>
  <c r="G7" i="19" s="1"/>
  <c r="G11" i="19" s="1"/>
  <c r="E11" i="21" l="1"/>
  <c r="E13" i="21" s="1"/>
  <c r="E17" i="21" s="1"/>
  <c r="E22" i="21" s="1"/>
  <c r="E23" i="21" s="1"/>
  <c r="E26" i="21" s="1"/>
  <c r="E28" i="21" s="1"/>
  <c r="F11" i="21"/>
  <c r="F13" i="21" s="1"/>
  <c r="F17" i="21" s="1"/>
  <c r="F22" i="21" s="1"/>
  <c r="F23" i="21" s="1"/>
  <c r="F26" i="21" s="1"/>
  <c r="G9" i="21"/>
  <c r="G11" i="21" s="1"/>
  <c r="G13" i="21" s="1"/>
  <c r="G16" i="21" s="1"/>
  <c r="G12" i="19"/>
  <c r="G7" i="20" s="1"/>
  <c r="E7" i="19"/>
  <c r="E11" i="19" s="1"/>
  <c r="E12" i="19" s="1"/>
  <c r="E7" i="20" s="1"/>
  <c r="F11" i="19"/>
  <c r="F7" i="14"/>
  <c r="F8" i="14" s="1"/>
  <c r="F15" i="14" s="1"/>
  <c r="G6" i="14"/>
  <c r="E6" i="14"/>
  <c r="E16" i="21" l="1"/>
  <c r="E19" i="21" s="1"/>
  <c r="E29" i="21" s="1"/>
  <c r="E5" i="20" s="1"/>
  <c r="G17" i="21"/>
  <c r="G22" i="21" s="1"/>
  <c r="G23" i="21" s="1"/>
  <c r="G26" i="21" s="1"/>
  <c r="G27" i="21" s="1"/>
  <c r="F16" i="21"/>
  <c r="F18" i="21" s="1"/>
  <c r="E27" i="21"/>
  <c r="F27" i="21"/>
  <c r="F28" i="21"/>
  <c r="E18" i="21"/>
  <c r="G18" i="21"/>
  <c r="G19" i="21"/>
  <c r="G7" i="14"/>
  <c r="F16" i="14"/>
  <c r="F6" i="20" s="1"/>
  <c r="F12" i="19"/>
  <c r="F7" i="20" s="1"/>
  <c r="E7" i="14"/>
  <c r="G5" i="14"/>
  <c r="E5" i="14"/>
  <c r="F17" i="12"/>
  <c r="F20" i="12" s="1"/>
  <c r="F16" i="12"/>
  <c r="G17" i="12"/>
  <c r="G16" i="12"/>
  <c r="E17" i="12"/>
  <c r="E16" i="12"/>
  <c r="F19" i="12"/>
  <c r="G19" i="12"/>
  <c r="E19" i="12"/>
  <c r="G15" i="12"/>
  <c r="F15" i="12"/>
  <c r="E15" i="12"/>
  <c r="G5" i="12"/>
  <c r="G12" i="12"/>
  <c r="F12" i="12"/>
  <c r="E12" i="12"/>
  <c r="G28" i="21" l="1"/>
  <c r="G29" i="21" s="1"/>
  <c r="G5" i="20" s="1"/>
  <c r="F19" i="21"/>
  <c r="F29" i="21" s="1"/>
  <c r="F5" i="20" s="1"/>
  <c r="E8" i="14"/>
  <c r="E15" i="14" s="1"/>
  <c r="E16" i="14" s="1"/>
  <c r="E6" i="20" s="1"/>
  <c r="G8" i="14"/>
  <c r="G15" i="14" s="1"/>
  <c r="G16" i="14" s="1"/>
  <c r="G6" i="20" s="1"/>
  <c r="G20" i="12"/>
  <c r="G21" i="12" s="1"/>
  <c r="F22" i="12"/>
  <c r="G22" i="12"/>
  <c r="E22" i="12"/>
  <c r="F21" i="12"/>
  <c r="F23" i="12" s="1"/>
  <c r="G23" i="12" l="1"/>
  <c r="F10" i="12"/>
  <c r="F11" i="12" s="1"/>
  <c r="F13" i="12" s="1"/>
  <c r="F24" i="12" s="1"/>
  <c r="F8" i="20" s="1"/>
  <c r="F9" i="20" s="1"/>
  <c r="E5" i="12"/>
  <c r="G10" i="12"/>
  <c r="G11" i="12" s="1"/>
  <c r="G13" i="12" s="1"/>
  <c r="F20" i="20" l="1"/>
  <c r="F17" i="20"/>
  <c r="F24" i="20" s="1"/>
  <c r="F18" i="20"/>
  <c r="F19" i="20"/>
  <c r="F23" i="20"/>
  <c r="G24" i="12"/>
  <c r="G8" i="20" s="1"/>
  <c r="G9" i="20" s="1"/>
  <c r="G17" i="20" s="1"/>
  <c r="G24" i="20" s="1"/>
  <c r="E10" i="12"/>
  <c r="E11" i="12" s="1"/>
  <c r="E13" i="12" s="1"/>
  <c r="E20" i="12"/>
  <c r="E21" i="12" s="1"/>
  <c r="E23" i="12" s="1"/>
  <c r="F22" i="20" l="1"/>
  <c r="G19" i="20"/>
  <c r="G20" i="20"/>
  <c r="G18" i="20"/>
  <c r="E24" i="12"/>
  <c r="E8" i="20" s="1"/>
  <c r="E9" i="20" s="1"/>
  <c r="E20" i="20" l="1"/>
  <c r="E17" i="20"/>
  <c r="E19" i="20"/>
  <c r="E18" i="20"/>
  <c r="G22" i="20"/>
  <c r="G23" i="20"/>
  <c r="E22" i="20" l="1"/>
  <c r="E24" i="20"/>
  <c r="E2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tc={72493B28-EC3A-49E9-B79F-A5C13047E82B}</author>
  </authors>
  <commentList>
    <comment ref="C24" authorId="0" shapeId="0" xr:uid="{72493B28-EC3A-49E9-B79F-A5C13047E82B}">
      <text>
        <t>[Threaded comment]
Your version of Excel allows you to read this threaded comment; however, any edits to it will get removed if the file is opened in a newer version of Excel. Learn more: https://go.microsoft.com/fwlink/?linkid=870924
Comment:
    Per Gallup, in 2023, this figure ranges from .5x to 2x the employee's annual salary</t>
      </text>
    </comment>
  </commentList>
</comments>
</file>

<file path=xl/sharedStrings.xml><?xml version="1.0" encoding="utf-8"?>
<sst xmlns="http://schemas.openxmlformats.org/spreadsheetml/2006/main" count="152" uniqueCount="98">
  <si>
    <t>Employee Experience ROI Summary</t>
  </si>
  <si>
    <t>Version: 12/28/2022   |  © 2022 McorpCX, LLC. All rights reserved.</t>
  </si>
  <si>
    <r>
      <rPr>
        <b/>
        <sz val="11"/>
        <color rgb="FF535454"/>
        <rFont val="Franklin Gothic Book"/>
        <family val="2"/>
      </rPr>
      <t xml:space="preserve">Definition:
</t>
    </r>
    <r>
      <rPr>
        <sz val="11"/>
        <color rgb="FF535454"/>
        <rFont val="Franklin Gothic Book"/>
        <family val="2"/>
      </rPr>
      <t>Return on investment driven by programs/actions that positively impact the employee experience.</t>
    </r>
  </si>
  <si>
    <r>
      <rPr>
        <b/>
        <sz val="11"/>
        <color theme="1"/>
        <rFont val="Franklin Gothic Book"/>
        <family val="2"/>
        <scheme val="minor"/>
      </rPr>
      <t>Instructions:</t>
    </r>
    <r>
      <rPr>
        <sz val="11"/>
        <color theme="1"/>
        <rFont val="Franklin Gothic Book"/>
        <family val="2"/>
        <scheme val="minor"/>
      </rPr>
      <t xml:space="preserve">
Complete the ROI calculator tabs as appropriate for the initiative(s) under consideration.
Enter cost variables below (orange cells) to obtain the ROI summary.
A Simple ROI, Net Present Value and Payback Period (in months) will be calculated.</t>
    </r>
  </si>
  <si>
    <t>Pessimistic Scenario</t>
  </si>
  <si>
    <t>Most Likely Scenario</t>
  </si>
  <si>
    <t>Optimistic Scenario</t>
  </si>
  <si>
    <t>Improved Acquisition</t>
  </si>
  <si>
    <t>Improvement</t>
  </si>
  <si>
    <t>Recurring Annual Benefit</t>
  </si>
  <si>
    <t>Accelerated Ramp</t>
  </si>
  <si>
    <t>Improved Productivity</t>
  </si>
  <si>
    <t>Decreased Negative Attrition</t>
  </si>
  <si>
    <t>Total Recurring Annual Benefit</t>
  </si>
  <si>
    <t>Costs</t>
  </si>
  <si>
    <t>One-time</t>
  </si>
  <si>
    <t>Year 1</t>
  </si>
  <si>
    <t>Year 2</t>
  </si>
  <si>
    <t xml:space="preserve">Recurring </t>
  </si>
  <si>
    <t>Years 2 through 5</t>
  </si>
  <si>
    <t>Capital</t>
  </si>
  <si>
    <t>Cost of Capital</t>
  </si>
  <si>
    <t>Benefit</t>
  </si>
  <si>
    <t>Net Annual Benefit</t>
  </si>
  <si>
    <t>Year 3</t>
  </si>
  <si>
    <t>Year 4</t>
  </si>
  <si>
    <t>Year 5</t>
  </si>
  <si>
    <t>Simple ROI</t>
  </si>
  <si>
    <t>Net Present Value</t>
  </si>
  <si>
    <t>Payback Period (months)</t>
  </si>
  <si>
    <t>Version: 12/21/2022   |  © 2022 McorpCX, LLC. All rights reserved.</t>
  </si>
  <si>
    <r>
      <rPr>
        <b/>
        <sz val="11"/>
        <color rgb="FF535454"/>
        <rFont val="Franklin Gothic Book"/>
        <family val="2"/>
      </rPr>
      <t xml:space="preserve">Definition:
</t>
    </r>
    <r>
      <rPr>
        <sz val="11"/>
        <color rgb="FF535454"/>
        <rFont val="Franklin Gothic Book"/>
        <family val="2"/>
      </rPr>
      <t>Benefits driven by programs/actions that improve new employee recruitment.</t>
    </r>
  </si>
  <si>
    <r>
      <rPr>
        <b/>
        <sz val="11"/>
        <color theme="1"/>
        <rFont val="Franklin Gothic Book"/>
        <family val="2"/>
        <scheme val="minor"/>
      </rPr>
      <t>Instructions:</t>
    </r>
    <r>
      <rPr>
        <sz val="11"/>
        <color theme="1"/>
        <rFont val="Franklin Gothic Book"/>
        <family val="2"/>
        <scheme val="minor"/>
      </rPr>
      <t xml:space="preserve">
This calculator allows the definition of 3 scenarios: Pessimistic, Most Likely, and Optimistic.
Each scenario requires configuration of current baseline variables and anticipated improvement related to improved employee recruitment.
1. Enter the Baseline Key Variable fields for each scenario (orange cells).
2. Enter the Improvement Key Variables (green cells).
The Recurring Annual Benefit for each scenario will be calculated.</t>
    </r>
  </si>
  <si>
    <t>Baseline
(Current)</t>
  </si>
  <si>
    <t>Key
Variables</t>
  </si>
  <si>
    <t>Company Annual Net Income</t>
  </si>
  <si>
    <t>Number Of Employees</t>
  </si>
  <si>
    <t>Annual Net Income Per Employee</t>
  </si>
  <si>
    <t>Hourly Net Income Per Employee</t>
  </si>
  <si>
    <t>Annual New Hire Count</t>
  </si>
  <si>
    <t>Average Number of Applicants per Open Role</t>
  </si>
  <si>
    <t>Average Number of Applicants per Year</t>
  </si>
  <si>
    <t>% Applicants Invited for Interviews</t>
  </si>
  <si>
    <t>Total Applicants Invited for Interviews per Year</t>
  </si>
  <si>
    <t>Average number of interviews per Applicant</t>
  </si>
  <si>
    <t>Average Interview Duration (hours)</t>
  </si>
  <si>
    <t>ROI Calculations</t>
  </si>
  <si>
    <t>Current Total Interview Time per Year (hours)</t>
  </si>
  <si>
    <t>Current Interview Yield</t>
  </si>
  <si>
    <t>Current Average cost per hire</t>
  </si>
  <si>
    <t>Current Total Annual Cost to Hire</t>
  </si>
  <si>
    <t>Improvement
(Future)</t>
  </si>
  <si>
    <t>% Improvement to Interview Yield</t>
  </si>
  <si>
    <t>Future Interview Yeild</t>
  </si>
  <si>
    <t>Future Total Applicants Invited for Interviews per Year</t>
  </si>
  <si>
    <t>Future Total Interview Time per Year (hours)</t>
  </si>
  <si>
    <t>Future Average cost per hire</t>
  </si>
  <si>
    <t>Future Total Annual Cost to Hire</t>
  </si>
  <si>
    <t xml:space="preserve">Recurring Annual Benefit </t>
  </si>
  <si>
    <t>Accelerated New Hire Ramp Improvement ROI Calculator</t>
  </si>
  <si>
    <r>
      <rPr>
        <b/>
        <sz val="11"/>
        <color rgb="FF535454"/>
        <rFont val="Franklin Gothic Book"/>
        <family val="2"/>
      </rPr>
      <t xml:space="preserve">Definition:
</t>
    </r>
    <r>
      <rPr>
        <sz val="11"/>
        <color rgb="FF535454"/>
        <rFont val="Franklin Gothic Book"/>
        <family val="2"/>
      </rPr>
      <t>Benefits driven by programs/actions that decrease the ramp-time to performance for new employees.</t>
    </r>
  </si>
  <si>
    <r>
      <rPr>
        <b/>
        <sz val="11"/>
        <color theme="1"/>
        <rFont val="Franklin Gothic Book"/>
        <family val="2"/>
        <scheme val="minor"/>
      </rPr>
      <t>Instructions:</t>
    </r>
    <r>
      <rPr>
        <sz val="11"/>
        <color theme="1"/>
        <rFont val="Franklin Gothic Book"/>
        <family val="2"/>
        <scheme val="minor"/>
      </rPr>
      <t xml:space="preserve">
This calculator allows the definition of 3 scenarios: Pessimistic, Most Likely, and Optimistic.
Each scenario requires configuration of current baseline variables and anticipated improvement related to the time it takes a new employee to ramp to full productivity.
1. Enter the Baseline Key Variable fields for each scenario (orange cells).
2. Enter the Improvement Key Variables (green cells).
The Recurring Annual Benefit for each scenario will be calculated.</t>
    </r>
  </si>
  <si>
    <t>Monthly Net Income Per Employee</t>
  </si>
  <si>
    <t>Average Ramp Time to Full Productivity (months)</t>
  </si>
  <si>
    <t>% Reduction in New Employee Ramp Time</t>
  </si>
  <si>
    <t>Reduction in New Employee Ramp Time (months)</t>
  </si>
  <si>
    <t>Future Average Ramp time to Full Productivity (months)</t>
  </si>
  <si>
    <t xml:space="preserve">Annual Productivity Gain per New Hire </t>
  </si>
  <si>
    <t>Improved Employee Productivity ROI Calculator</t>
  </si>
  <si>
    <r>
      <rPr>
        <b/>
        <sz val="11"/>
        <color rgb="FF535454"/>
        <rFont val="Franklin Gothic Book"/>
        <family val="2"/>
      </rPr>
      <t xml:space="preserve">Definition:
</t>
    </r>
    <r>
      <rPr>
        <sz val="11"/>
        <color rgb="FF535454"/>
        <rFont val="Franklin Gothic Book"/>
        <family val="2"/>
      </rPr>
      <t>Benefits driven by programs/actions that improve the performance of existing employees.</t>
    </r>
  </si>
  <si>
    <r>
      <rPr>
        <b/>
        <sz val="11"/>
        <color theme="1"/>
        <rFont val="Franklin Gothic Book"/>
        <family val="2"/>
        <scheme val="minor"/>
      </rPr>
      <t>Instructions:</t>
    </r>
    <r>
      <rPr>
        <sz val="11"/>
        <color theme="1"/>
        <rFont val="Franklin Gothic Book"/>
        <family val="2"/>
        <scheme val="minor"/>
      </rPr>
      <t xml:space="preserve">
This calculator allows the definition of 3 scenarios: Pessimistic, Most Likely, and Optimistic.
Each scenario requires configuration of current baseline variables and anticipated improvement related to employee productivity.
1. Enter the Baseline Key Variable fields for each scenario (orange cells).
2. Enter the Improvement Key Variable (green cells).
The Recurring Annual Benefit for each scenario will be calculated.</t>
    </r>
  </si>
  <si>
    <t>Impacted Employee Count</t>
  </si>
  <si>
    <t>% Improvement to Employee Productivity</t>
  </si>
  <si>
    <t>Annual Productivity Gain per Impacted Employee</t>
  </si>
  <si>
    <t>Negative Attrition Improvement ROI Calculator</t>
  </si>
  <si>
    <t>Version: 10/29/2022   |  © 2022 McorpCX, LLC. All rights reserved.</t>
  </si>
  <si>
    <r>
      <rPr>
        <b/>
        <sz val="11"/>
        <color theme="1"/>
        <rFont val="Franklin Gothic Book"/>
        <family val="2"/>
        <scheme val="minor"/>
      </rPr>
      <t>Definition:</t>
    </r>
    <r>
      <rPr>
        <sz val="11"/>
        <color theme="1"/>
        <rFont val="Franklin Gothic Book"/>
        <family val="2"/>
        <scheme val="minor"/>
      </rPr>
      <t xml:space="preserve"> 
Benefits driven by an improvement (decrease) in Negative Attrition (loss of productive employees that you should be keeping).</t>
    </r>
  </si>
  <si>
    <r>
      <rPr>
        <b/>
        <sz val="11"/>
        <color theme="1"/>
        <rFont val="Franklin Gothic Book"/>
        <family val="2"/>
        <scheme val="minor"/>
      </rPr>
      <t>Instructions:</t>
    </r>
    <r>
      <rPr>
        <sz val="11"/>
        <color theme="1"/>
        <rFont val="Franklin Gothic Book"/>
        <family val="2"/>
        <scheme val="minor"/>
      </rPr>
      <t xml:space="preserve">
This calculator allows the definition of 3 scenarios: Pessimistic, Most Likely, and Optimistic.
Each scenario allows configuration of a current baseline situation and a future situation with improvement of the Negative Attrition rate.
1. Enter the Baseline Key Variable fields for each scenario (orange cells) to obtain the Total Current Cost of Negative Attrition.
2. Enter the Improvement Key Variable for the anticipated decrease in % of Negative Attrition (green cells) to obtain Total Future Cost of Negative Attrition.
The Recurring Annual Benefit for each scenario will be calculated.</t>
    </r>
  </si>
  <si>
    <t>Employee Count</t>
  </si>
  <si>
    <t>Average Annual Salary</t>
  </si>
  <si>
    <t>Employee Replacement Salary Multiplier</t>
  </si>
  <si>
    <t>Annual Attrition Rate</t>
  </si>
  <si>
    <t>% Annual Attrition That is Negative</t>
  </si>
  <si>
    <t>Annual Attrition Headcount</t>
  </si>
  <si>
    <t>Current Annual Negative Attrition Headcount</t>
  </si>
  <si>
    <t>Cost to Replace Employee</t>
  </si>
  <si>
    <t>Total Current Cost of Negative Attrition</t>
  </si>
  <si>
    <t>Decrease in % Annual Negative Attrition</t>
  </si>
  <si>
    <t>% Annual Attrit That is Negative</t>
  </si>
  <si>
    <t>Future Annual Negative Attrition Headcount</t>
  </si>
  <si>
    <t>Total Future Cost of Negative Attrition</t>
  </si>
  <si>
    <t>ROI Modeling Assumptions</t>
  </si>
  <si>
    <r>
      <rPr>
        <b/>
        <sz val="11"/>
        <color theme="1"/>
        <rFont val="Franklin Gothic Book"/>
        <family val="2"/>
        <scheme val="minor"/>
      </rPr>
      <t>Instructions:</t>
    </r>
    <r>
      <rPr>
        <sz val="11"/>
        <color theme="1"/>
        <rFont val="Franklin Gothic Book"/>
        <family val="2"/>
        <scheme val="minor"/>
      </rPr>
      <t xml:space="preserve">
Document any key dependencies and/or assumptions that must be true for the return on investment to be realized.</t>
    </r>
  </si>
  <si>
    <t>ROI Category</t>
  </si>
  <si>
    <t>Assumption</t>
  </si>
  <si>
    <t>General</t>
  </si>
  <si>
    <t>Net Income divided by employee count is best measure for lost/gained employee productivity.</t>
  </si>
  <si>
    <t>Cost to replace an employee is X.X times the average annual salary.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</si>
</sst>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quot;$&quot;* #,##0_);_(&quot;$&quot;* \(#,##0\);_(&quot;$&quot;* &quot;-&quot;?_);_(@_)"/>
    <numFmt numFmtId="166" formatCode="_(* #,##0.0_);_(* \(#,##0.0\);_(* &quot;-&quot;??_);_(@_)"/>
    <numFmt numFmtId="167" formatCode="_(* #,##0_);_(* \(#,##0\);_(* &quot;-&quot;??_);_(@_)"/>
    <numFmt numFmtId="168" formatCode="0.0"/>
    <numFmt numFmtId="169" formatCode="0.0%"/>
    <numFmt numFmtId="170" formatCode="&quot;$&quot;#,##0"/>
    <numFmt numFmtId="171" formatCode="#,##0.0"/>
    <numFmt numFmtId="172" formatCode="&quot;$&quot;#,##0.00"/>
  </numFmts>
  <fonts count="16">
    <font>
      <sz val="11"/>
      <color theme="1"/>
      <name val="Franklin Gothic Book"/>
      <family val="2"/>
      <scheme val="minor"/>
    </font>
    <font>
      <sz val="11"/>
      <color theme="1"/>
      <name val="Franklin Gothic Book"/>
      <family val="2"/>
      <scheme val="minor"/>
    </font>
    <font>
      <sz val="11"/>
      <color theme="0"/>
      <name val="Franklin Gothic Book"/>
      <family val="2"/>
      <scheme val="minor"/>
    </font>
    <font>
      <sz val="11"/>
      <color theme="1"/>
      <name val="Franklin Gothic Medium"/>
      <family val="2"/>
    </font>
    <font>
      <sz val="11"/>
      <color theme="0"/>
      <name val="Franklin Gothic Medium"/>
      <family val="2"/>
    </font>
    <font>
      <sz val="8"/>
      <color theme="1"/>
      <name val="Franklin Gothic Book"/>
      <family val="2"/>
      <scheme val="minor"/>
    </font>
    <font>
      <sz val="11"/>
      <color theme="2" tint="-0.499984740745262"/>
      <name val="Franklin Gothic Book"/>
      <family val="2"/>
      <scheme val="minor"/>
    </font>
    <font>
      <sz val="14"/>
      <color theme="3"/>
      <name val="Franklin Gothic Medium"/>
      <family val="2"/>
    </font>
    <font>
      <sz val="12"/>
      <color theme="0"/>
      <name val="Franklin Gothic Medium"/>
      <family val="2"/>
    </font>
    <font>
      <sz val="12"/>
      <color theme="3" tint="-0.249977111117893"/>
      <name val="Franklin Gothic Medium"/>
      <family val="2"/>
    </font>
    <font>
      <sz val="11"/>
      <color theme="5" tint="-0.499984740745262"/>
      <name val="Franklin Gothic Book"/>
      <family val="2"/>
      <scheme val="minor"/>
    </font>
    <font>
      <sz val="8"/>
      <color theme="1"/>
      <name val="Franklin Gothic Medium"/>
      <family val="2"/>
    </font>
    <font>
      <b/>
      <sz val="11"/>
      <color theme="1"/>
      <name val="Franklin Gothic Book"/>
      <family val="2"/>
      <scheme val="minor"/>
    </font>
    <font>
      <b/>
      <sz val="11"/>
      <color rgb="FF535454"/>
      <name val="Franklin Gothic Book"/>
      <family val="2"/>
    </font>
    <font>
      <sz val="11"/>
      <color rgb="FF535454"/>
      <name val="Franklin Gothic Book"/>
      <family val="2"/>
    </font>
    <font>
      <sz val="11"/>
      <color theme="1"/>
      <name val="Franklin Gothic Book"/>
      <family val="2"/>
    </font>
  </fonts>
  <fills count="14">
    <fill>
      <patternFill patternType="none"/>
    </fill>
    <fill>
      <patternFill patternType="gray125"/>
    </fill>
    <fill>
      <patternFill patternType="solid">
        <fgColor theme="1"/>
        <bgColor indexed="64"/>
      </patternFill>
    </fill>
    <fill>
      <patternFill patternType="solid">
        <fgColor theme="1" tint="0.79998168889431442"/>
        <bgColor indexed="64"/>
      </patternFill>
    </fill>
    <fill>
      <patternFill patternType="solid">
        <fgColor theme="3"/>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2" tint="0.79998168889431442"/>
        <bgColor indexed="64"/>
      </patternFill>
    </fill>
    <fill>
      <patternFill patternType="solid">
        <fgColor theme="9"/>
        <bgColor indexed="64"/>
      </patternFill>
    </fill>
    <fill>
      <patternFill patternType="solid">
        <fgColor theme="2"/>
        <bgColor indexed="64"/>
      </patternFill>
    </fill>
    <fill>
      <patternFill patternType="solid">
        <fgColor theme="5"/>
        <bgColor indexed="64"/>
      </patternFill>
    </fill>
    <fill>
      <patternFill patternType="solid">
        <fgColor theme="0"/>
        <bgColor indexed="64"/>
      </patternFill>
    </fill>
    <fill>
      <patternFill patternType="solid">
        <fgColor theme="1" tint="0.39997558519241921"/>
        <bgColor indexed="64"/>
      </patternFill>
    </fill>
    <fill>
      <patternFill patternType="solid">
        <fgColor theme="2" tint="-0.249977111117893"/>
        <bgColor indexed="64"/>
      </patternFill>
    </fill>
  </fills>
  <borders count="28">
    <border>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4">
    <xf numFmtId="0" fontId="0" fillId="0" borderId="0" xfId="0"/>
    <xf numFmtId="0" fontId="0" fillId="0" borderId="0" xfId="0" applyAlignment="1">
      <alignment horizontal="right"/>
    </xf>
    <xf numFmtId="164" fontId="0" fillId="0" borderId="0" xfId="2" applyNumberFormat="1" applyFont="1" applyFill="1" applyBorder="1" applyAlignment="1">
      <alignment horizontal="right"/>
    </xf>
    <xf numFmtId="9" fontId="0" fillId="0" borderId="0" xfId="3" applyFont="1" applyFill="1" applyBorder="1" applyAlignment="1">
      <alignment horizontal="right"/>
    </xf>
    <xf numFmtId="167" fontId="0" fillId="0" borderId="0" xfId="1" applyNumberFormat="1" applyFont="1" applyFill="1" applyBorder="1"/>
    <xf numFmtId="1" fontId="0" fillId="0" borderId="0" xfId="0" applyNumberFormat="1"/>
    <xf numFmtId="166" fontId="0" fillId="0" borderId="0" xfId="0" applyNumberFormat="1"/>
    <xf numFmtId="165" fontId="0" fillId="0" borderId="0" xfId="0" applyNumberFormat="1"/>
    <xf numFmtId="164" fontId="0" fillId="0" borderId="0" xfId="2" applyNumberFormat="1" applyFont="1" applyFill="1" applyBorder="1"/>
    <xf numFmtId="164" fontId="0" fillId="0" borderId="0" xfId="0" applyNumberFormat="1"/>
    <xf numFmtId="167" fontId="0" fillId="0" borderId="0" xfId="0" applyNumberFormat="1"/>
    <xf numFmtId="168" fontId="0" fillId="0" borderId="0" xfId="0" applyNumberFormat="1"/>
    <xf numFmtId="44" fontId="0" fillId="0" borderId="0" xfId="2" applyFont="1" applyFill="1" applyBorder="1"/>
    <xf numFmtId="165" fontId="0" fillId="0" borderId="0" xfId="0" applyNumberFormat="1" applyAlignment="1">
      <alignment horizontal="right"/>
    </xf>
    <xf numFmtId="9" fontId="0" fillId="0" borderId="0" xfId="3" applyFont="1" applyFill="1" applyBorder="1"/>
    <xf numFmtId="8" fontId="0" fillId="0" borderId="0" xfId="0" applyNumberFormat="1" applyAlignment="1">
      <alignment horizontal="right"/>
    </xf>
    <xf numFmtId="0" fontId="3" fillId="0" borderId="0" xfId="0" applyFont="1"/>
    <xf numFmtId="3" fontId="0" fillId="3" borderId="16" xfId="0" applyNumberFormat="1" applyFill="1" applyBorder="1" applyAlignment="1">
      <alignment horizontal="center" vertical="center"/>
    </xf>
    <xf numFmtId="170" fontId="0" fillId="3" borderId="12" xfId="0" applyNumberFormat="1" applyFill="1" applyBorder="1" applyAlignment="1">
      <alignment horizontal="center" vertical="center"/>
    </xf>
    <xf numFmtId="170" fontId="0" fillId="3" borderId="14" xfId="0" applyNumberFormat="1" applyFill="1" applyBorder="1" applyAlignment="1">
      <alignment horizontal="center" vertical="center"/>
    </xf>
    <xf numFmtId="170" fontId="0" fillId="3" borderId="16" xfId="0" applyNumberFormat="1" applyFill="1" applyBorder="1" applyAlignment="1">
      <alignment horizontal="center" vertical="center"/>
    </xf>
    <xf numFmtId="0" fontId="0" fillId="3" borderId="10" xfId="0" applyFill="1" applyBorder="1" applyAlignment="1">
      <alignment horizontal="center" vertical="center"/>
    </xf>
    <xf numFmtId="9" fontId="0" fillId="3" borderId="12" xfId="0" applyNumberFormat="1" applyFill="1" applyBorder="1" applyAlignment="1">
      <alignment horizontal="center" vertical="center"/>
    </xf>
    <xf numFmtId="170" fontId="0" fillId="3" borderId="1" xfId="0" applyNumberFormat="1" applyFill="1" applyBorder="1" applyAlignment="1">
      <alignment horizontal="center" vertical="center"/>
    </xf>
    <xf numFmtId="170" fontId="9" fillId="5" borderId="3" xfId="0" applyNumberFormat="1" applyFont="1" applyFill="1" applyBorder="1" applyAlignment="1">
      <alignment horizontal="center" vertical="center"/>
    </xf>
    <xf numFmtId="0" fontId="7" fillId="0" borderId="0" xfId="0" applyFont="1" applyAlignment="1">
      <alignment vertical="center"/>
    </xf>
    <xf numFmtId="0" fontId="5" fillId="0" borderId="0" xfId="0" applyFont="1" applyAlignment="1">
      <alignment horizontal="left" vertical="center"/>
    </xf>
    <xf numFmtId="0" fontId="2" fillId="0" borderId="7" xfId="0" applyFont="1" applyBorder="1" applyAlignment="1">
      <alignment horizontal="center" vertical="center"/>
    </xf>
    <xf numFmtId="9" fontId="9" fillId="5" borderId="2" xfId="3" applyFont="1" applyFill="1" applyBorder="1" applyAlignment="1" applyProtection="1">
      <alignment horizontal="center" vertical="center" wrapText="1"/>
    </xf>
    <xf numFmtId="9" fontId="9" fillId="5" borderId="3" xfId="3" applyFont="1" applyFill="1" applyBorder="1" applyAlignment="1" applyProtection="1">
      <alignment horizontal="center" vertical="center" wrapText="1"/>
    </xf>
    <xf numFmtId="0" fontId="0" fillId="0" borderId="17"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0" fillId="0" borderId="15" xfId="0" applyBorder="1" applyAlignment="1">
      <alignment horizontal="right" vertical="center"/>
    </xf>
    <xf numFmtId="0" fontId="3" fillId="0" borderId="9" xfId="0" applyFont="1" applyBorder="1" applyAlignment="1">
      <alignment vertical="center" wrapText="1"/>
    </xf>
    <xf numFmtId="0" fontId="0" fillId="0" borderId="9" xfId="0" applyBorder="1" applyAlignment="1">
      <alignment vertical="center"/>
    </xf>
    <xf numFmtId="0" fontId="0" fillId="2" borderId="2" xfId="0" applyFill="1" applyBorder="1" applyAlignment="1">
      <alignment vertical="center"/>
    </xf>
    <xf numFmtId="0" fontId="0" fillId="2" borderId="6" xfId="0" applyFill="1" applyBorder="1" applyAlignment="1">
      <alignment vertical="center" wrapText="1"/>
    </xf>
    <xf numFmtId="0" fontId="8" fillId="2" borderId="3" xfId="0" applyFont="1" applyFill="1" applyBorder="1" applyAlignment="1">
      <alignment horizontal="right" vertical="center"/>
    </xf>
    <xf numFmtId="9" fontId="2" fillId="0" borderId="0" xfId="3" applyFont="1" applyFill="1" applyBorder="1" applyAlignment="1" applyProtection="1">
      <alignment wrapText="1"/>
    </xf>
    <xf numFmtId="170" fontId="6" fillId="7" borderId="10" xfId="0" applyNumberFormat="1" applyFont="1" applyFill="1" applyBorder="1" applyAlignment="1" applyProtection="1">
      <alignment horizontal="center" vertical="center"/>
      <protection locked="0"/>
    </xf>
    <xf numFmtId="0" fontId="6" fillId="7" borderId="10" xfId="0" applyFont="1" applyFill="1" applyBorder="1" applyAlignment="1" applyProtection="1">
      <alignment horizontal="center" vertical="center"/>
      <protection locked="0"/>
    </xf>
    <xf numFmtId="9" fontId="6" fillId="7" borderId="12" xfId="0" applyNumberFormat="1" applyFont="1" applyFill="1" applyBorder="1" applyAlignment="1" applyProtection="1">
      <alignment horizontal="center" vertical="center"/>
      <protection locked="0"/>
    </xf>
    <xf numFmtId="169" fontId="6" fillId="7" borderId="12" xfId="3"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0" fontId="11" fillId="0" borderId="0" xfId="0" applyFont="1" applyAlignment="1">
      <alignment horizontal="right" vertical="center"/>
    </xf>
    <xf numFmtId="0" fontId="0" fillId="0" borderId="2" xfId="0" applyBorder="1" applyAlignment="1">
      <alignment vertical="center"/>
    </xf>
    <xf numFmtId="170" fontId="9" fillId="5" borderId="2" xfId="0" applyNumberFormat="1" applyFont="1" applyFill="1" applyBorder="1" applyAlignment="1">
      <alignment horizontal="center" vertical="center"/>
    </xf>
    <xf numFmtId="0" fontId="0" fillId="0" borderId="3" xfId="0" applyBorder="1" applyAlignment="1">
      <alignment vertical="center"/>
    </xf>
    <xf numFmtId="9" fontId="8" fillId="4" borderId="9" xfId="3" applyFont="1" applyFill="1" applyBorder="1" applyAlignment="1" applyProtection="1">
      <alignment horizontal="center" vertical="center" wrapText="1"/>
    </xf>
    <xf numFmtId="170" fontId="2" fillId="9" borderId="11" xfId="0" applyNumberFormat="1" applyFont="1" applyFill="1" applyBorder="1" applyAlignment="1" applyProtection="1">
      <alignment horizontal="center" vertical="center"/>
      <protection locked="0"/>
    </xf>
    <xf numFmtId="0" fontId="4" fillId="9" borderId="11" xfId="0" applyFont="1" applyFill="1" applyBorder="1" applyAlignment="1" applyProtection="1">
      <alignment horizontal="center" vertical="center"/>
      <protection locked="0"/>
    </xf>
    <xf numFmtId="9" fontId="4" fillId="9" borderId="13" xfId="3" applyFont="1" applyFill="1" applyBorder="1" applyAlignment="1" applyProtection="1">
      <alignment horizontal="center" vertical="center"/>
      <protection locked="0"/>
    </xf>
    <xf numFmtId="169" fontId="4" fillId="9" borderId="13" xfId="3" applyNumberFormat="1" applyFont="1" applyFill="1" applyBorder="1" applyAlignment="1" applyProtection="1">
      <alignment horizontal="center" vertical="center"/>
      <protection locked="0"/>
    </xf>
    <xf numFmtId="3" fontId="2" fillId="8" borderId="17" xfId="0" applyNumberFormat="1" applyFont="1" applyFill="1" applyBorder="1" applyAlignment="1">
      <alignment horizontal="center" vertical="center"/>
    </xf>
    <xf numFmtId="3" fontId="2" fillId="8" borderId="13" xfId="0" applyNumberFormat="1" applyFont="1" applyFill="1" applyBorder="1" applyAlignment="1">
      <alignment horizontal="center" vertical="center"/>
    </xf>
    <xf numFmtId="170" fontId="2" fillId="8" borderId="13" xfId="0" applyNumberFormat="1" applyFont="1" applyFill="1" applyBorder="1" applyAlignment="1">
      <alignment horizontal="center" vertical="center"/>
    </xf>
    <xf numFmtId="170" fontId="2" fillId="8" borderId="15" xfId="0" applyNumberFormat="1" applyFont="1" applyFill="1" applyBorder="1" applyAlignment="1">
      <alignment horizontal="center" vertical="center"/>
    </xf>
    <xf numFmtId="170" fontId="2" fillId="8" borderId="17" xfId="0" applyNumberFormat="1" applyFont="1" applyFill="1" applyBorder="1" applyAlignment="1">
      <alignment horizontal="center" vertical="center"/>
    </xf>
    <xf numFmtId="0" fontId="4" fillId="8" borderId="11" xfId="0" applyFont="1" applyFill="1" applyBorder="1" applyAlignment="1">
      <alignment horizontal="center" vertical="center"/>
    </xf>
    <xf numFmtId="9" fontId="4" fillId="8" borderId="13" xfId="3" applyFont="1" applyFill="1" applyBorder="1" applyAlignment="1" applyProtection="1">
      <alignment horizontal="center" vertical="center"/>
    </xf>
    <xf numFmtId="170" fontId="8" fillId="4" borderId="9" xfId="0" applyNumberFormat="1" applyFont="1" applyFill="1" applyBorder="1" applyAlignment="1">
      <alignment horizontal="center" vertical="center"/>
    </xf>
    <xf numFmtId="170" fontId="6" fillId="7" borderId="20" xfId="0" applyNumberFormat="1" applyFont="1" applyFill="1" applyBorder="1" applyAlignment="1" applyProtection="1">
      <alignment horizontal="center" vertical="center"/>
      <protection locked="0"/>
    </xf>
    <xf numFmtId="0" fontId="6" fillId="7" borderId="20" xfId="0" applyFont="1" applyFill="1" applyBorder="1" applyAlignment="1" applyProtection="1">
      <alignment horizontal="center" vertical="center"/>
      <protection locked="0"/>
    </xf>
    <xf numFmtId="9" fontId="6" fillId="7" borderId="21" xfId="0" applyNumberFormat="1" applyFont="1" applyFill="1" applyBorder="1" applyAlignment="1" applyProtection="1">
      <alignment horizontal="center" vertical="center"/>
      <protection locked="0"/>
    </xf>
    <xf numFmtId="169" fontId="6" fillId="7" borderId="21" xfId="3" applyNumberFormat="1" applyFont="1" applyFill="1" applyBorder="1" applyAlignment="1" applyProtection="1">
      <alignment horizontal="center" vertical="center"/>
      <protection locked="0"/>
    </xf>
    <xf numFmtId="3" fontId="0" fillId="3" borderId="22" xfId="0" applyNumberFormat="1" applyFill="1" applyBorder="1" applyAlignment="1">
      <alignment horizontal="center" vertical="center"/>
    </xf>
    <xf numFmtId="3" fontId="0" fillId="3" borderId="21" xfId="0" applyNumberFormat="1" applyFill="1" applyBorder="1" applyAlignment="1">
      <alignment horizontal="center" vertical="center"/>
    </xf>
    <xf numFmtId="3" fontId="0" fillId="3" borderId="12" xfId="0" applyNumberFormat="1" applyFill="1" applyBorder="1" applyAlignment="1">
      <alignment horizontal="center" vertical="center"/>
    </xf>
    <xf numFmtId="170" fontId="0" fillId="3" borderId="21" xfId="0" applyNumberFormat="1" applyFill="1" applyBorder="1" applyAlignment="1">
      <alignment horizontal="center" vertical="center"/>
    </xf>
    <xf numFmtId="170" fontId="0" fillId="3" borderId="23" xfId="0" applyNumberFormat="1" applyFill="1" applyBorder="1" applyAlignment="1">
      <alignment horizontal="center" vertical="center"/>
    </xf>
    <xf numFmtId="170" fontId="0" fillId="3" borderId="22" xfId="0" applyNumberFormat="1" applyFill="1" applyBorder="1" applyAlignment="1">
      <alignment horizontal="center" vertical="center"/>
    </xf>
    <xf numFmtId="0" fontId="0" fillId="3" borderId="20" xfId="0" applyFill="1" applyBorder="1" applyAlignment="1">
      <alignment horizontal="center" vertical="center"/>
    </xf>
    <xf numFmtId="9" fontId="0" fillId="3" borderId="21" xfId="0" applyNumberFormat="1" applyFill="1" applyBorder="1" applyAlignment="1">
      <alignment horizontal="center" vertical="center"/>
    </xf>
    <xf numFmtId="170" fontId="0" fillId="3" borderId="24" xfId="0" applyNumberFormat="1" applyFill="1" applyBorder="1" applyAlignment="1">
      <alignment horizontal="center" vertical="center"/>
    </xf>
    <xf numFmtId="8" fontId="0" fillId="0" borderId="0" xfId="0" applyNumberFormat="1"/>
    <xf numFmtId="3" fontId="2" fillId="9" borderId="17" xfId="0" applyNumberFormat="1" applyFont="1" applyFill="1" applyBorder="1" applyAlignment="1" applyProtection="1">
      <alignment horizontal="center" vertical="center"/>
      <protection locked="0"/>
    </xf>
    <xf numFmtId="9" fontId="10" fillId="6" borderId="18" xfId="3" applyFont="1" applyFill="1" applyBorder="1" applyAlignment="1" applyProtection="1">
      <alignment horizontal="center" vertical="center"/>
      <protection locked="0"/>
    </xf>
    <xf numFmtId="164" fontId="0" fillId="0" borderId="0" xfId="2" applyNumberFormat="1" applyFont="1" applyProtection="1"/>
    <xf numFmtId="167" fontId="0" fillId="0" borderId="0" xfId="1" applyNumberFormat="1" applyFont="1" applyProtection="1"/>
    <xf numFmtId="164" fontId="0" fillId="0" borderId="0" xfId="2" applyNumberFormat="1" applyFont="1" applyAlignment="1" applyProtection="1">
      <alignment horizontal="right"/>
    </xf>
    <xf numFmtId="3" fontId="0" fillId="3" borderId="20" xfId="0" applyNumberFormat="1" applyFill="1" applyBorder="1" applyAlignment="1">
      <alignment horizontal="center" vertical="center"/>
    </xf>
    <xf numFmtId="3" fontId="0" fillId="3" borderId="10" xfId="0" applyNumberFormat="1" applyFill="1" applyBorder="1" applyAlignment="1">
      <alignment horizontal="center" vertical="center"/>
    </xf>
    <xf numFmtId="9" fontId="2" fillId="0" borderId="0" xfId="3" applyFont="1" applyAlignment="1" applyProtection="1">
      <alignment wrapText="1"/>
    </xf>
    <xf numFmtId="44" fontId="0" fillId="0" borderId="0" xfId="2" applyFont="1" applyProtection="1"/>
    <xf numFmtId="9" fontId="0" fillId="0" borderId="0" xfId="3" applyFont="1" applyProtection="1"/>
    <xf numFmtId="0" fontId="0" fillId="0" borderId="5" xfId="0" applyBorder="1" applyAlignment="1">
      <alignment horizontal="right" vertical="center"/>
    </xf>
    <xf numFmtId="169" fontId="0" fillId="3" borderId="24" xfId="3" applyNumberFormat="1" applyFont="1" applyFill="1" applyBorder="1" applyAlignment="1" applyProtection="1">
      <alignment horizontal="center" vertical="center"/>
    </xf>
    <xf numFmtId="169" fontId="4" fillId="8" borderId="5" xfId="3"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xf>
    <xf numFmtId="0" fontId="3" fillId="0" borderId="13" xfId="0" applyFont="1" applyBorder="1" applyAlignment="1">
      <alignment horizontal="right" vertical="center"/>
    </xf>
    <xf numFmtId="169" fontId="10" fillId="6" borderId="21" xfId="3" applyNumberFormat="1" applyFont="1" applyFill="1" applyBorder="1" applyAlignment="1" applyProtection="1">
      <alignment horizontal="center" vertical="center"/>
      <protection locked="0"/>
    </xf>
    <xf numFmtId="169" fontId="4" fillId="10" borderId="13" xfId="3" applyNumberFormat="1" applyFont="1" applyFill="1" applyBorder="1" applyAlignment="1" applyProtection="1">
      <alignment horizontal="center" vertical="center"/>
      <protection locked="0"/>
    </xf>
    <xf numFmtId="169" fontId="10" fillId="6" borderId="12" xfId="3" applyNumberFormat="1" applyFont="1" applyFill="1" applyBorder="1" applyAlignment="1" applyProtection="1">
      <alignment horizontal="center" vertical="center"/>
      <protection locked="0"/>
    </xf>
    <xf numFmtId="3" fontId="2" fillId="9" borderId="11" xfId="0" applyNumberFormat="1" applyFont="1" applyFill="1" applyBorder="1" applyAlignment="1" applyProtection="1">
      <alignment horizontal="center" vertical="center"/>
      <protection locked="0"/>
    </xf>
    <xf numFmtId="170" fontId="2" fillId="8" borderId="11" xfId="0" applyNumberFormat="1" applyFont="1" applyFill="1" applyBorder="1" applyAlignment="1">
      <alignment horizontal="center" vertical="center"/>
    </xf>
    <xf numFmtId="3" fontId="2" fillId="10" borderId="11" xfId="0" applyNumberFormat="1" applyFont="1" applyFill="1" applyBorder="1" applyAlignment="1" applyProtection="1">
      <alignment horizontal="center" vertical="center"/>
      <protection locked="0"/>
    </xf>
    <xf numFmtId="9" fontId="4" fillId="10" borderId="19" xfId="3" applyFont="1" applyFill="1" applyBorder="1" applyAlignment="1" applyProtection="1">
      <alignment horizontal="center" vertical="center"/>
      <protection locked="0"/>
    </xf>
    <xf numFmtId="164" fontId="0" fillId="0" borderId="0" xfId="2" applyNumberFormat="1" applyFont="1" applyFill="1" applyBorder="1" applyAlignment="1" applyProtection="1">
      <alignment horizontal="right"/>
    </xf>
    <xf numFmtId="44" fontId="0" fillId="0" borderId="0" xfId="2" applyFont="1" applyFill="1" applyBorder="1" applyProtection="1"/>
    <xf numFmtId="9" fontId="0" fillId="0" borderId="0" xfId="3" applyFont="1" applyFill="1" applyBorder="1" applyProtection="1"/>
    <xf numFmtId="3" fontId="0" fillId="7" borderId="20" xfId="0" applyNumberFormat="1" applyFill="1" applyBorder="1" applyAlignment="1" applyProtection="1">
      <alignment horizontal="center" vertical="center"/>
      <protection locked="0"/>
    </xf>
    <xf numFmtId="3" fontId="0" fillId="7" borderId="10" xfId="0" applyNumberFormat="1" applyFill="1" applyBorder="1" applyAlignment="1" applyProtection="1">
      <alignment horizontal="center" vertical="center"/>
      <protection locked="0"/>
    </xf>
    <xf numFmtId="170" fontId="0" fillId="3" borderId="24" xfId="3" applyNumberFormat="1" applyFont="1" applyFill="1" applyBorder="1" applyAlignment="1" applyProtection="1">
      <alignment horizontal="center" vertical="center"/>
    </xf>
    <xf numFmtId="170" fontId="2" fillId="8" borderId="5" xfId="0" applyNumberFormat="1" applyFont="1" applyFill="1" applyBorder="1" applyAlignment="1">
      <alignment horizontal="center" vertical="center"/>
    </xf>
    <xf numFmtId="170" fontId="0" fillId="3" borderId="1" xfId="3" applyNumberFormat="1" applyFont="1" applyFill="1" applyBorder="1" applyAlignment="1" applyProtection="1">
      <alignment horizontal="center" vertical="center"/>
    </xf>
    <xf numFmtId="0" fontId="0" fillId="11" borderId="0" xfId="0" applyFill="1"/>
    <xf numFmtId="0" fontId="0" fillId="11" borderId="0" xfId="0" applyFill="1" applyAlignment="1">
      <alignment horizontal="right"/>
    </xf>
    <xf numFmtId="165" fontId="0" fillId="11" borderId="0" xfId="0" applyNumberFormat="1" applyFill="1"/>
    <xf numFmtId="170" fontId="0" fillId="3" borderId="13" xfId="0" applyNumberFormat="1" applyFill="1" applyBorder="1" applyAlignment="1">
      <alignment horizontal="center" vertical="center"/>
    </xf>
    <xf numFmtId="170" fontId="2" fillId="12" borderId="13" xfId="0" applyNumberFormat="1" applyFont="1" applyFill="1" applyBorder="1" applyAlignment="1">
      <alignment horizontal="center" vertical="center"/>
    </xf>
    <xf numFmtId="170" fontId="0" fillId="3" borderId="15" xfId="0" applyNumberFormat="1" applyFill="1" applyBorder="1" applyAlignment="1">
      <alignment horizontal="center" vertical="center"/>
    </xf>
    <xf numFmtId="170" fontId="2" fillId="12" borderId="15" xfId="0" applyNumberFormat="1" applyFont="1" applyFill="1" applyBorder="1" applyAlignment="1">
      <alignment horizontal="center" vertical="center"/>
    </xf>
    <xf numFmtId="170" fontId="2" fillId="9" borderId="17" xfId="0" applyNumberFormat="1" applyFont="1" applyFill="1" applyBorder="1" applyAlignment="1" applyProtection="1">
      <alignment horizontal="center" vertical="center"/>
      <protection locked="0"/>
    </xf>
    <xf numFmtId="170" fontId="0" fillId="7" borderId="17" xfId="0" applyNumberFormat="1" applyFill="1" applyBorder="1" applyAlignment="1" applyProtection="1">
      <alignment horizontal="center" vertical="center"/>
      <protection locked="0"/>
    </xf>
    <xf numFmtId="0" fontId="15" fillId="0" borderId="13" xfId="0" applyFont="1" applyBorder="1" applyAlignment="1">
      <alignment horizontal="right" vertical="center" indent="1"/>
    </xf>
    <xf numFmtId="0" fontId="15" fillId="0" borderId="15" xfId="0" applyFont="1" applyBorder="1" applyAlignment="1">
      <alignment horizontal="right" vertical="center" indent="1"/>
    </xf>
    <xf numFmtId="0" fontId="3" fillId="0" borderId="5" xfId="0" applyFont="1" applyBorder="1" applyAlignment="1">
      <alignment horizontal="right" vertical="center" indent="1"/>
    </xf>
    <xf numFmtId="0" fontId="0" fillId="0" borderId="17" xfId="0" applyBorder="1" applyAlignment="1">
      <alignment horizontal="right" vertical="center" indent="1"/>
    </xf>
    <xf numFmtId="0" fontId="0" fillId="0" borderId="5" xfId="0" applyBorder="1" applyAlignment="1">
      <alignment horizontal="right" vertical="center" indent="1"/>
    </xf>
    <xf numFmtId="0" fontId="3" fillId="0" borderId="9" xfId="0" applyFont="1" applyBorder="1" applyAlignment="1">
      <alignment horizontal="right" vertical="center" indent="1"/>
    </xf>
    <xf numFmtId="170" fontId="4" fillId="8" borderId="5" xfId="2" applyNumberFormat="1" applyFont="1" applyFill="1" applyBorder="1" applyAlignment="1" applyProtection="1">
      <alignment horizontal="center" vertical="center"/>
    </xf>
    <xf numFmtId="170" fontId="4" fillId="8" borderId="5" xfId="0" applyNumberFormat="1" applyFont="1" applyFill="1" applyBorder="1" applyAlignment="1">
      <alignment horizontal="center" vertical="center"/>
    </xf>
    <xf numFmtId="9" fontId="3" fillId="3" borderId="9" xfId="3" applyFont="1" applyFill="1" applyBorder="1" applyAlignment="1" applyProtection="1">
      <alignment horizontal="center" vertical="center"/>
    </xf>
    <xf numFmtId="168" fontId="3" fillId="3" borderId="5" xfId="1" applyNumberFormat="1" applyFont="1" applyFill="1" applyBorder="1" applyAlignment="1" applyProtection="1">
      <alignment horizontal="center" vertical="center"/>
    </xf>
    <xf numFmtId="170" fontId="0" fillId="3" borderId="20" xfId="0" applyNumberFormat="1" applyFill="1" applyBorder="1" applyAlignment="1">
      <alignment horizontal="center" vertical="center"/>
    </xf>
    <xf numFmtId="170" fontId="0" fillId="3" borderId="10" xfId="0" applyNumberFormat="1" applyFill="1" applyBorder="1" applyAlignment="1">
      <alignment horizontal="center" vertical="center"/>
    </xf>
    <xf numFmtId="0" fontId="3" fillId="0" borderId="17" xfId="0" applyFont="1" applyBorder="1" applyAlignment="1">
      <alignment horizontal="right" vertical="center"/>
    </xf>
    <xf numFmtId="3" fontId="0" fillId="6" borderId="20" xfId="0" applyNumberFormat="1" applyFill="1" applyBorder="1" applyAlignment="1" applyProtection="1">
      <alignment horizontal="center" vertical="center"/>
      <protection locked="0"/>
    </xf>
    <xf numFmtId="3" fontId="0" fillId="6" borderId="10" xfId="0" applyNumberFormat="1" applyFill="1" applyBorder="1" applyAlignment="1" applyProtection="1">
      <alignment horizontal="center" vertical="center"/>
      <protection locked="0"/>
    </xf>
    <xf numFmtId="171" fontId="2" fillId="9" borderId="11" xfId="0" applyNumberFormat="1" applyFont="1" applyFill="1" applyBorder="1" applyAlignment="1" applyProtection="1">
      <alignment horizontal="center" vertical="center"/>
      <protection locked="0"/>
    </xf>
    <xf numFmtId="171" fontId="0" fillId="7" borderId="20" xfId="0" applyNumberFormat="1" applyFill="1" applyBorder="1" applyAlignment="1" applyProtection="1">
      <alignment horizontal="center" vertical="center"/>
      <protection locked="0"/>
    </xf>
    <xf numFmtId="171" fontId="0" fillId="7" borderId="10" xfId="0" applyNumberFormat="1" applyFill="1" applyBorder="1" applyAlignment="1" applyProtection="1">
      <alignment horizontal="center" vertical="center"/>
      <protection locked="0"/>
    </xf>
    <xf numFmtId="9" fontId="10" fillId="6" borderId="22" xfId="3" applyFont="1" applyFill="1" applyBorder="1" applyAlignment="1" applyProtection="1">
      <alignment horizontal="center" vertical="center"/>
      <protection locked="0"/>
    </xf>
    <xf numFmtId="9" fontId="4" fillId="10" borderId="17" xfId="3" applyFont="1" applyFill="1" applyBorder="1" applyAlignment="1" applyProtection="1">
      <alignment horizontal="center" vertical="center"/>
      <protection locked="0"/>
    </xf>
    <xf numFmtId="9" fontId="10" fillId="6" borderId="16" xfId="3" applyFont="1" applyFill="1" applyBorder="1" applyAlignment="1" applyProtection="1">
      <alignment horizontal="center" vertical="center"/>
      <protection locked="0"/>
    </xf>
    <xf numFmtId="0" fontId="0" fillId="3" borderId="21" xfId="3" applyNumberFormat="1" applyFont="1" applyFill="1" applyBorder="1" applyAlignment="1" applyProtection="1">
      <alignment horizontal="center" vertical="center"/>
    </xf>
    <xf numFmtId="0" fontId="2" fillId="8" borderId="13" xfId="0" applyFont="1" applyFill="1" applyBorder="1" applyAlignment="1">
      <alignment horizontal="center" vertical="center"/>
    </xf>
    <xf numFmtId="0" fontId="0" fillId="3" borderId="12" xfId="3" applyNumberFormat="1" applyFont="1" applyFill="1" applyBorder="1" applyAlignment="1" applyProtection="1">
      <alignment horizontal="center" vertical="center"/>
    </xf>
    <xf numFmtId="10" fontId="10" fillId="6" borderId="21" xfId="3" applyNumberFormat="1" applyFont="1" applyFill="1" applyBorder="1" applyAlignment="1" applyProtection="1">
      <alignment horizontal="center" vertical="center"/>
      <protection locked="0"/>
    </xf>
    <xf numFmtId="10" fontId="10" fillId="6" borderId="12" xfId="3" applyNumberFormat="1" applyFont="1" applyFill="1" applyBorder="1" applyAlignment="1" applyProtection="1">
      <alignment horizontal="center" vertical="center"/>
      <protection locked="0"/>
    </xf>
    <xf numFmtId="168" fontId="0" fillId="3" borderId="21" xfId="3" applyNumberFormat="1" applyFont="1" applyFill="1" applyBorder="1" applyAlignment="1" applyProtection="1">
      <alignment horizontal="center" vertical="center"/>
    </xf>
    <xf numFmtId="171" fontId="2" fillId="8" borderId="13" xfId="0" applyNumberFormat="1" applyFont="1" applyFill="1" applyBorder="1" applyAlignment="1">
      <alignment horizontal="center" vertical="center"/>
    </xf>
    <xf numFmtId="168" fontId="0" fillId="3" borderId="12" xfId="3" applyNumberFormat="1" applyFont="1" applyFill="1" applyBorder="1" applyAlignment="1" applyProtection="1">
      <alignment horizontal="center" vertical="center"/>
    </xf>
    <xf numFmtId="0" fontId="0" fillId="0" borderId="11" xfId="0" applyBorder="1" applyAlignment="1">
      <alignment horizontal="right" vertical="center" indent="1"/>
    </xf>
    <xf numFmtId="170" fontId="0" fillId="7" borderId="11" xfId="0" applyNumberFormat="1" applyFill="1" applyBorder="1" applyAlignment="1" applyProtection="1">
      <alignment horizontal="center" vertical="center"/>
      <protection locked="0"/>
    </xf>
    <xf numFmtId="0" fontId="3" fillId="0" borderId="4" xfId="0" applyFont="1" applyBorder="1" applyAlignment="1">
      <alignment vertical="center" wrapText="1"/>
    </xf>
    <xf numFmtId="0" fontId="0" fillId="0" borderId="13" xfId="0" applyBorder="1" applyAlignment="1">
      <alignment horizontal="right" vertical="center" indent="1"/>
    </xf>
    <xf numFmtId="0" fontId="8" fillId="11" borderId="8" xfId="0" applyFont="1" applyFill="1" applyBorder="1" applyAlignment="1">
      <alignment vertical="center" wrapText="1"/>
    </xf>
    <xf numFmtId="0" fontId="8" fillId="11" borderId="8" xfId="0" applyFont="1" applyFill="1" applyBorder="1" applyAlignment="1">
      <alignment horizontal="center" vertical="center" wrapText="1"/>
    </xf>
    <xf numFmtId="0" fontId="0" fillId="0" borderId="27" xfId="0" applyBorder="1" applyAlignment="1">
      <alignment vertical="center"/>
    </xf>
    <xf numFmtId="0" fontId="15" fillId="0" borderId="17" xfId="0" applyFont="1" applyBorder="1" applyAlignment="1">
      <alignment horizontal="right" vertical="center" indent="1"/>
    </xf>
    <xf numFmtId="0" fontId="3" fillId="11" borderId="8" xfId="0" applyFont="1" applyFill="1" applyBorder="1" applyAlignment="1">
      <alignment horizontal="right" vertical="center" indent="1"/>
    </xf>
    <xf numFmtId="0" fontId="0" fillId="11" borderId="8" xfId="0" applyFill="1" applyBorder="1" applyAlignment="1">
      <alignment horizontal="right" vertical="center" indent="1"/>
    </xf>
    <xf numFmtId="9" fontId="9" fillId="5" borderId="9" xfId="3" applyFont="1" applyFill="1" applyBorder="1" applyAlignment="1" applyProtection="1">
      <alignment horizontal="center" vertical="center" wrapText="1"/>
    </xf>
    <xf numFmtId="170" fontId="3" fillId="3" borderId="5" xfId="2" applyNumberFormat="1" applyFont="1" applyFill="1" applyBorder="1" applyAlignment="1" applyProtection="1">
      <alignment horizontal="center" vertical="center"/>
    </xf>
    <xf numFmtId="0" fontId="0" fillId="11" borderId="8" xfId="3" applyNumberFormat="1" applyFont="1" applyFill="1" applyBorder="1" applyAlignment="1" applyProtection="1">
      <alignment horizontal="center" vertical="center"/>
    </xf>
    <xf numFmtId="170" fontId="0" fillId="3" borderId="17" xfId="3" applyNumberFormat="1" applyFont="1" applyFill="1" applyBorder="1" applyAlignment="1" applyProtection="1">
      <alignment horizontal="center" vertical="center"/>
    </xf>
    <xf numFmtId="170" fontId="0" fillId="3" borderId="13" xfId="3" applyNumberFormat="1" applyFont="1" applyFill="1" applyBorder="1" applyAlignment="1" applyProtection="1">
      <alignment horizontal="center" vertical="center"/>
    </xf>
    <xf numFmtId="170" fontId="0" fillId="3" borderId="5" xfId="3" applyNumberFormat="1" applyFont="1" applyFill="1" applyBorder="1" applyAlignment="1" applyProtection="1">
      <alignment horizontal="center" vertical="center"/>
    </xf>
    <xf numFmtId="170" fontId="3" fillId="3" borderId="5" xfId="3" applyNumberFormat="1" applyFont="1" applyFill="1" applyBorder="1" applyAlignment="1" applyProtection="1">
      <alignment horizontal="center" vertical="center"/>
    </xf>
    <xf numFmtId="0" fontId="2" fillId="11" borderId="8" xfId="0" applyFont="1" applyFill="1" applyBorder="1" applyAlignment="1">
      <alignment horizontal="center" vertical="center"/>
    </xf>
    <xf numFmtId="9" fontId="4" fillId="12" borderId="9" xfId="3" applyFont="1" applyFill="1" applyBorder="1" applyAlignment="1" applyProtection="1">
      <alignment horizontal="center" vertical="center"/>
    </xf>
    <xf numFmtId="168" fontId="4" fillId="12" borderId="5" xfId="1" applyNumberFormat="1" applyFont="1" applyFill="1" applyBorder="1" applyAlignment="1" applyProtection="1">
      <alignment horizontal="center" vertical="center"/>
    </xf>
    <xf numFmtId="170" fontId="0" fillId="3" borderId="17" xfId="0" applyNumberFormat="1" applyFill="1" applyBorder="1" applyAlignment="1">
      <alignment horizontal="center" vertical="center"/>
    </xf>
    <xf numFmtId="170" fontId="2" fillId="12" borderId="17" xfId="0" applyNumberFormat="1" applyFont="1" applyFill="1" applyBorder="1" applyAlignment="1">
      <alignment horizontal="center" vertical="center"/>
    </xf>
    <xf numFmtId="0" fontId="2" fillId="11" borderId="0" xfId="0" applyFont="1" applyFill="1" applyAlignment="1">
      <alignment vertical="center" wrapText="1"/>
    </xf>
    <xf numFmtId="0" fontId="8" fillId="11" borderId="26" xfId="0" applyFont="1" applyFill="1" applyBorder="1" applyAlignment="1">
      <alignment horizontal="center" vertical="center" wrapText="1"/>
    </xf>
    <xf numFmtId="9" fontId="10" fillId="7" borderId="21" xfId="3" applyFont="1" applyFill="1" applyBorder="1" applyAlignment="1" applyProtection="1">
      <alignment horizontal="center" vertical="center"/>
      <protection locked="0"/>
    </xf>
    <xf numFmtId="3" fontId="2" fillId="8" borderId="11" xfId="0" applyNumberFormat="1" applyFont="1" applyFill="1" applyBorder="1" applyAlignment="1">
      <alignment horizontal="center" vertical="center"/>
    </xf>
    <xf numFmtId="9" fontId="0" fillId="3" borderId="20" xfId="3" applyFont="1" applyFill="1" applyBorder="1" applyAlignment="1" applyProtection="1">
      <alignment horizontal="center" vertical="center"/>
    </xf>
    <xf numFmtId="9" fontId="2" fillId="8" borderId="11" xfId="3" applyFont="1" applyFill="1" applyBorder="1" applyAlignment="1" applyProtection="1">
      <alignment horizontal="center" vertical="center"/>
    </xf>
    <xf numFmtId="170" fontId="0" fillId="0" borderId="0" xfId="0" applyNumberFormat="1"/>
    <xf numFmtId="170" fontId="0" fillId="7" borderId="21" xfId="0" applyNumberFormat="1" applyFill="1" applyBorder="1" applyAlignment="1" applyProtection="1">
      <alignment horizontal="center" vertical="center"/>
      <protection locked="0"/>
    </xf>
    <xf numFmtId="0" fontId="0" fillId="0" borderId="8" xfId="0" applyBorder="1" applyAlignment="1">
      <alignment horizontal="right" vertical="center"/>
    </xf>
    <xf numFmtId="3" fontId="2" fillId="9" borderId="8" xfId="0" applyNumberFormat="1" applyFont="1" applyFill="1" applyBorder="1" applyAlignment="1" applyProtection="1">
      <alignment horizontal="center" vertical="center"/>
      <protection locked="0"/>
    </xf>
    <xf numFmtId="3" fontId="0" fillId="3" borderId="17" xfId="0" applyNumberFormat="1" applyFill="1" applyBorder="1" applyAlignment="1">
      <alignment horizontal="center" vertical="center"/>
    </xf>
    <xf numFmtId="9" fontId="0" fillId="3" borderId="11" xfId="3" applyFont="1" applyFill="1" applyBorder="1" applyAlignment="1" applyProtection="1">
      <alignment horizontal="center" vertical="center"/>
    </xf>
    <xf numFmtId="170" fontId="0" fillId="7" borderId="13" xfId="0" applyNumberFormat="1" applyFill="1" applyBorder="1" applyAlignment="1" applyProtection="1">
      <alignment horizontal="center" vertical="center"/>
      <protection locked="0"/>
    </xf>
    <xf numFmtId="3" fontId="0" fillId="7" borderId="11" xfId="0" applyNumberFormat="1" applyFill="1" applyBorder="1" applyAlignment="1" applyProtection="1">
      <alignment horizontal="center" vertical="center"/>
      <protection locked="0"/>
    </xf>
    <xf numFmtId="3" fontId="0" fillId="3" borderId="11" xfId="0" applyNumberFormat="1" applyFill="1" applyBorder="1" applyAlignment="1">
      <alignment horizontal="center" vertical="center"/>
    </xf>
    <xf numFmtId="9" fontId="10" fillId="7" borderId="13" xfId="3" applyFont="1" applyFill="1" applyBorder="1" applyAlignment="1" applyProtection="1">
      <alignment horizontal="center" vertical="center"/>
      <protection locked="0"/>
    </xf>
    <xf numFmtId="3" fontId="0" fillId="3" borderId="13" xfId="0" applyNumberFormat="1" applyFill="1" applyBorder="1" applyAlignment="1">
      <alignment horizontal="center" vertical="center"/>
    </xf>
    <xf numFmtId="172" fontId="0" fillId="0" borderId="0" xfId="0" applyNumberFormat="1"/>
    <xf numFmtId="3" fontId="0" fillId="3" borderId="5" xfId="0" applyNumberFormat="1" applyFill="1" applyBorder="1" applyAlignment="1">
      <alignment horizontal="center" vertical="center"/>
    </xf>
    <xf numFmtId="0" fontId="2" fillId="13" borderId="21" xfId="0" applyFont="1" applyFill="1" applyBorder="1" applyAlignment="1">
      <alignment horizontal="center" vertical="center" wrapText="1"/>
    </xf>
    <xf numFmtId="170" fontId="2" fillId="9" borderId="13" xfId="0" applyNumberFormat="1" applyFont="1" applyFill="1" applyBorder="1" applyAlignment="1" applyProtection="1">
      <alignment horizontal="center" vertical="center"/>
      <protection locked="0"/>
    </xf>
    <xf numFmtId="9" fontId="3" fillId="7" borderId="5" xfId="3" applyFont="1" applyFill="1" applyBorder="1" applyAlignment="1" applyProtection="1">
      <alignment horizontal="center" vertical="center"/>
      <protection locked="0"/>
    </xf>
    <xf numFmtId="9" fontId="4" fillId="9" borderId="5" xfId="3" applyFont="1" applyFill="1" applyBorder="1" applyAlignment="1" applyProtection="1">
      <alignment horizontal="center" vertical="center"/>
      <protection locked="0"/>
    </xf>
    <xf numFmtId="0" fontId="2" fillId="13" borderId="24" xfId="0" applyFont="1" applyFill="1" applyBorder="1" applyAlignment="1">
      <alignment horizontal="center" vertical="center" wrapText="1"/>
    </xf>
    <xf numFmtId="0" fontId="0" fillId="0" borderId="15" xfId="0" applyBorder="1" applyAlignment="1">
      <alignment horizontal="right" vertical="center" indent="1"/>
    </xf>
    <xf numFmtId="0" fontId="0" fillId="0" borderId="0" xfId="0" applyAlignment="1">
      <alignment vertical="top" wrapText="1"/>
    </xf>
    <xf numFmtId="9" fontId="8" fillId="4" borderId="2" xfId="3" applyFont="1" applyFill="1" applyBorder="1" applyAlignment="1" applyProtection="1">
      <alignment horizontal="center" vertical="center" wrapText="1"/>
    </xf>
    <xf numFmtId="0" fontId="8" fillId="4" borderId="9" xfId="3" applyNumberFormat="1" applyFont="1" applyFill="1" applyBorder="1" applyAlignment="1" applyProtection="1">
      <alignment horizontal="left" vertical="center" wrapText="1"/>
    </xf>
    <xf numFmtId="0" fontId="0" fillId="11" borderId="11" xfId="0" applyFill="1" applyBorder="1" applyAlignment="1" applyProtection="1">
      <alignment horizontal="left" vertical="center" wrapText="1"/>
      <protection locked="0"/>
    </xf>
    <xf numFmtId="0" fontId="0" fillId="11" borderId="13" xfId="0" applyFill="1" applyBorder="1" applyAlignment="1" applyProtection="1">
      <alignment horizontal="left" vertical="center" wrapText="1"/>
      <protection locked="0"/>
    </xf>
    <xf numFmtId="0" fontId="0" fillId="11" borderId="13" xfId="3" applyNumberFormat="1" applyFont="1" applyFill="1" applyBorder="1" applyAlignment="1" applyProtection="1">
      <alignment horizontal="left" vertical="center" wrapText="1"/>
      <protection locked="0"/>
    </xf>
    <xf numFmtId="0" fontId="0" fillId="11" borderId="17" xfId="0" applyFill="1" applyBorder="1" applyAlignment="1">
      <alignment horizontal="left" vertical="center" wrapText="1"/>
    </xf>
    <xf numFmtId="0" fontId="0" fillId="11" borderId="13" xfId="0" applyFill="1" applyBorder="1" applyAlignment="1">
      <alignment horizontal="left" vertical="center" wrapText="1"/>
    </xf>
    <xf numFmtId="0" fontId="0" fillId="11" borderId="11" xfId="0" applyFill="1" applyBorder="1" applyAlignment="1">
      <alignment horizontal="left" vertical="center" wrapText="1"/>
    </xf>
    <xf numFmtId="0" fontId="0" fillId="11" borderId="15" xfId="0" applyFill="1" applyBorder="1" applyAlignment="1">
      <alignment horizontal="left" vertical="center" wrapText="1"/>
    </xf>
    <xf numFmtId="0" fontId="0" fillId="11" borderId="17" xfId="3" applyNumberFormat="1" applyFont="1" applyFill="1" applyBorder="1" applyAlignment="1" applyProtection="1">
      <alignment horizontal="left" vertical="center" wrapText="1"/>
      <protection locked="0"/>
    </xf>
    <xf numFmtId="0" fontId="0" fillId="11" borderId="11" xfId="3" applyNumberFormat="1" applyFont="1" applyFill="1" applyBorder="1" applyAlignment="1" applyProtection="1">
      <alignment horizontal="left" vertical="center" wrapText="1"/>
      <protection locked="0"/>
    </xf>
    <xf numFmtId="0" fontId="0" fillId="11" borderId="5" xfId="3" applyNumberFormat="1" applyFont="1" applyFill="1" applyBorder="1" applyAlignment="1" applyProtection="1">
      <alignment horizontal="left" vertical="center" wrapText="1"/>
      <protection locked="0"/>
    </xf>
    <xf numFmtId="0" fontId="0" fillId="11" borderId="5" xfId="0" applyFill="1" applyBorder="1" applyAlignment="1">
      <alignment horizontal="left" vertical="center" wrapText="1"/>
    </xf>
    <xf numFmtId="0" fontId="8" fillId="10" borderId="4" xfId="0" applyFont="1" applyFill="1" applyBorder="1" applyAlignment="1">
      <alignment horizontal="center" vertical="center" wrapText="1"/>
    </xf>
    <xf numFmtId="0" fontId="8" fillId="10" borderId="8"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0" borderId="7" xfId="0" applyFont="1" applyFill="1" applyBorder="1" applyAlignment="1">
      <alignment horizontal="center" vertical="center" wrapText="1"/>
    </xf>
    <xf numFmtId="0" fontId="8" fillId="10" borderId="25" xfId="0" applyFont="1" applyFill="1" applyBorder="1" applyAlignment="1">
      <alignment horizontal="center" vertical="center" wrapText="1"/>
    </xf>
    <xf numFmtId="0" fontId="8" fillId="10" borderId="27" xfId="0" applyFont="1" applyFill="1" applyBorder="1" applyAlignment="1">
      <alignment horizontal="center" vertical="center" wrapText="1"/>
    </xf>
    <xf numFmtId="0" fontId="8" fillId="10" borderId="26" xfId="0" applyFont="1" applyFill="1" applyBorder="1" applyAlignment="1">
      <alignment horizontal="center" vertical="center" wrapText="1"/>
    </xf>
    <xf numFmtId="0" fontId="8" fillId="10" borderId="0" xfId="0" applyFont="1" applyFill="1" applyAlignment="1">
      <alignment horizontal="center" vertical="center" wrapText="1"/>
    </xf>
    <xf numFmtId="0" fontId="8" fillId="10" borderId="24" xfId="0" applyFont="1" applyFill="1" applyBorder="1" applyAlignment="1">
      <alignment horizontal="center" vertical="center" wrapText="1"/>
    </xf>
    <xf numFmtId="0" fontId="8" fillId="10" borderId="7" xfId="0"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left" vertical="top" wrapText="1"/>
    </xf>
    <xf numFmtId="0" fontId="2" fillId="13" borderId="25" xfId="0" applyFont="1" applyFill="1" applyBorder="1" applyAlignment="1">
      <alignment horizontal="center" vertical="center" wrapText="1"/>
    </xf>
    <xf numFmtId="0" fontId="2" fillId="13" borderId="20" xfId="0" applyFont="1" applyFill="1" applyBorder="1" applyAlignment="1">
      <alignment horizontal="center" vertical="center" wrapText="1"/>
    </xf>
    <xf numFmtId="0" fontId="8" fillId="13" borderId="4" xfId="0" applyFont="1" applyFill="1" applyBorder="1" applyAlignment="1">
      <alignment horizontal="center" vertical="center" wrapText="1"/>
    </xf>
    <xf numFmtId="0" fontId="8" fillId="13" borderId="8" xfId="0" applyFont="1" applyFill="1" applyBorder="1" applyAlignment="1">
      <alignment horizontal="center" vertical="center" wrapText="1"/>
    </xf>
    <xf numFmtId="0" fontId="8" fillId="13" borderId="5" xfId="0" applyFont="1" applyFill="1" applyBorder="1" applyAlignment="1">
      <alignment horizontal="center" vertical="center" wrapText="1"/>
    </xf>
    <xf numFmtId="0" fontId="2" fillId="10" borderId="25" xfId="0" applyFont="1" applyFill="1" applyBorder="1" applyAlignment="1">
      <alignment horizontal="center" vertical="center" wrapText="1"/>
    </xf>
    <xf numFmtId="0" fontId="2" fillId="10" borderId="26" xfId="0" applyFont="1" applyFill="1" applyBorder="1" applyAlignment="1">
      <alignment horizontal="center" vertical="center" wrapText="1"/>
    </xf>
    <xf numFmtId="0" fontId="8" fillId="9" borderId="25" xfId="0" applyFont="1" applyFill="1" applyBorder="1" applyAlignment="1">
      <alignment horizontal="center" vertical="center" wrapText="1"/>
    </xf>
    <xf numFmtId="0" fontId="8" fillId="9" borderId="26"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9" borderId="8"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8" xfId="0" applyFont="1" applyFill="1" applyBorder="1" applyAlignment="1">
      <alignment horizontal="center" vertical="center" wrapText="1"/>
    </xf>
    <xf numFmtId="0" fontId="2" fillId="10" borderId="5" xfId="0" applyFont="1" applyFill="1" applyBorder="1" applyAlignment="1">
      <alignment horizontal="center" vertical="center" wrapText="1"/>
    </xf>
    <xf numFmtId="0" fontId="0" fillId="0" borderId="0" xfId="0" applyAlignment="1">
      <alignment horizontal="center"/>
    </xf>
    <xf numFmtId="0" fontId="8" fillId="9" borderId="5" xfId="0" applyFont="1" applyFill="1" applyBorder="1" applyAlignment="1">
      <alignment horizontal="center" vertical="center" wrapText="1"/>
    </xf>
    <xf numFmtId="169" fontId="0" fillId="11" borderId="4" xfId="3" applyNumberFormat="1" applyFont="1" applyFill="1" applyBorder="1" applyAlignment="1" applyProtection="1">
      <alignment horizontal="center" vertical="center"/>
      <protection locked="0"/>
    </xf>
    <xf numFmtId="169" fontId="0" fillId="11" borderId="8" xfId="3" applyNumberFormat="1" applyFont="1" applyFill="1" applyBorder="1" applyAlignment="1" applyProtection="1">
      <alignment horizontal="center" vertical="center"/>
      <protection locked="0"/>
    </xf>
    <xf numFmtId="169" fontId="0" fillId="11" borderId="5" xfId="3" applyNumberFormat="1" applyFont="1" applyFill="1" applyBorder="1" applyAlignment="1" applyProtection="1">
      <alignment horizontal="center" vertical="center"/>
      <protection locked="0"/>
    </xf>
    <xf numFmtId="170" fontId="0" fillId="11" borderId="4" xfId="0" applyNumberFormat="1" applyFill="1" applyBorder="1" applyAlignment="1">
      <alignment horizontal="center" vertical="center"/>
    </xf>
    <xf numFmtId="170" fontId="0" fillId="11" borderId="8" xfId="0" applyNumberFormat="1" applyFill="1" applyBorder="1" applyAlignment="1">
      <alignment horizontal="center" vertical="center"/>
    </xf>
    <xf numFmtId="170" fontId="0" fillId="11" borderId="11" xfId="0" applyNumberFormat="1" applyFill="1" applyBorder="1" applyAlignment="1">
      <alignment horizontal="center" vertical="center"/>
    </xf>
    <xf numFmtId="170" fontId="0" fillId="11" borderId="4" xfId="0" applyNumberFormat="1" applyFill="1" applyBorder="1" applyAlignment="1" applyProtection="1">
      <alignment horizontal="center" vertical="center"/>
      <protection locked="0"/>
    </xf>
    <xf numFmtId="170" fontId="0" fillId="11" borderId="8" xfId="0" applyNumberFormat="1" applyFill="1" applyBorder="1" applyAlignment="1" applyProtection="1">
      <alignment horizontal="center" vertical="center"/>
      <protection locked="0"/>
    </xf>
    <xf numFmtId="170" fontId="0" fillId="11" borderId="5" xfId="0" applyNumberFormat="1" applyFill="1" applyBorder="1" applyAlignment="1" applyProtection="1">
      <alignment horizontal="center" vertical="center"/>
      <protection locked="0"/>
    </xf>
    <xf numFmtId="0" fontId="0" fillId="0" borderId="7" xfId="0" applyBorder="1" applyAlignment="1">
      <alignment horizontal="left" vertical="top" wrapText="1"/>
    </xf>
    <xf numFmtId="3" fontId="0" fillId="11" borderId="4" xfId="0" applyNumberFormat="1" applyFill="1" applyBorder="1" applyAlignment="1">
      <alignment horizontal="center" vertical="center"/>
    </xf>
    <xf numFmtId="3" fontId="0" fillId="11" borderId="8" xfId="0" applyNumberFormat="1" applyFill="1" applyBorder="1" applyAlignment="1">
      <alignment horizontal="center" vertical="center"/>
    </xf>
    <xf numFmtId="3" fontId="0" fillId="11" borderId="5" xfId="0" applyNumberFormat="1" applyFill="1" applyBorder="1" applyAlignment="1">
      <alignment horizontal="center" vertical="center"/>
    </xf>
    <xf numFmtId="0" fontId="14" fillId="0" borderId="0" xfId="0" applyFont="1" applyAlignment="1">
      <alignment horizontal="left" vertical="top" wrapText="1"/>
    </xf>
    <xf numFmtId="10" fontId="4" fillId="10" borderId="13" xfId="3" applyNumberFormat="1" applyFont="1" applyFill="1" applyBorder="1" applyAlignment="1" applyProtection="1">
      <alignment horizontal="center" vertical="center"/>
      <protection locked="0"/>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52916</xdr:colOff>
      <xdr:row>24</xdr:row>
      <xdr:rowOff>140026</xdr:rowOff>
    </xdr:from>
    <xdr:to>
      <xdr:col>6</xdr:col>
      <xdr:colOff>1481666</xdr:colOff>
      <xdr:row>27</xdr:row>
      <xdr:rowOff>140026</xdr:rowOff>
    </xdr:to>
    <xdr:sp macro="" textlink="">
      <xdr:nvSpPr>
        <xdr:cNvPr id="2" name="Left-Right Arrow 1">
          <a:extLst>
            <a:ext uri="{FF2B5EF4-FFF2-40B4-BE49-F238E27FC236}">
              <a16:creationId xmlns:a16="http://schemas.microsoft.com/office/drawing/2014/main" id="{7496CBAE-F243-4794-9313-500F6C6B5513}"/>
            </a:ext>
          </a:extLst>
        </xdr:cNvPr>
        <xdr:cNvSpPr/>
      </xdr:nvSpPr>
      <xdr:spPr>
        <a:xfrm>
          <a:off x="5986991" y="4664401"/>
          <a:ext cx="4876800" cy="600075"/>
        </a:xfrm>
        <a:prstGeom prst="leftRightArrow">
          <a:avLst/>
        </a:prstGeom>
        <a:gradFill flip="none" rotWithShape="1">
          <a:gsLst>
            <a:gs pos="35000">
              <a:schemeClr val="tx2"/>
            </a:gs>
            <a:gs pos="0">
              <a:schemeClr val="tx2">
                <a:lumMod val="20000"/>
                <a:lumOff val="80000"/>
              </a:schemeClr>
            </a:gs>
            <a:gs pos="75000">
              <a:schemeClr val="tx2"/>
            </a:gs>
            <a:gs pos="100000">
              <a:schemeClr val="tx2">
                <a:lumMod val="20000"/>
                <a:lumOff val="80000"/>
              </a:schemeClr>
            </a:gs>
          </a:gsLst>
          <a:lin ang="0" scaled="1"/>
          <a:tileRect/>
        </a:gradFill>
        <a:ln w="285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t>ESTIMATED ROI RANGE</a:t>
          </a:r>
        </a:p>
      </xdr:txBody>
    </xdr:sp>
    <xdr:clientData/>
  </xdr:twoCellAnchor>
  <xdr:twoCellAnchor editAs="oneCell">
    <xdr:from>
      <xdr:col>1</xdr:col>
      <xdr:colOff>19539</xdr:colOff>
      <xdr:row>0</xdr:row>
      <xdr:rowOff>29308</xdr:rowOff>
    </xdr:from>
    <xdr:to>
      <xdr:col>1</xdr:col>
      <xdr:colOff>898646</xdr:colOff>
      <xdr:row>0</xdr:row>
      <xdr:rowOff>322385</xdr:rowOff>
    </xdr:to>
    <xdr:pic>
      <xdr:nvPicPr>
        <xdr:cNvPr id="3" name="Picture 2">
          <a:extLst>
            <a:ext uri="{FF2B5EF4-FFF2-40B4-BE49-F238E27FC236}">
              <a16:creationId xmlns:a16="http://schemas.microsoft.com/office/drawing/2014/main" id="{A8BE4371-6D2E-47E6-9D41-A4178C8E9E83}"/>
            </a:ext>
          </a:extLst>
        </xdr:cNvPr>
        <xdr:cNvPicPr>
          <a:picLocks noChangeAspect="1"/>
        </xdr:cNvPicPr>
      </xdr:nvPicPr>
      <xdr:blipFill>
        <a:blip xmlns:r="http://schemas.openxmlformats.org/officeDocument/2006/relationships" r:embed="rId1"/>
        <a:stretch>
          <a:fillRect/>
        </a:stretch>
      </xdr:blipFill>
      <xdr:spPr>
        <a:xfrm>
          <a:off x="133839" y="29308"/>
          <a:ext cx="879107" cy="293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52916</xdr:colOff>
      <xdr:row>29</xdr:row>
      <xdr:rowOff>140026</xdr:rowOff>
    </xdr:from>
    <xdr:to>
      <xdr:col>6</xdr:col>
      <xdr:colOff>1481666</xdr:colOff>
      <xdr:row>32</xdr:row>
      <xdr:rowOff>140026</xdr:rowOff>
    </xdr:to>
    <xdr:sp macro="" textlink="">
      <xdr:nvSpPr>
        <xdr:cNvPr id="2" name="Left-Right Arrow 1">
          <a:extLst>
            <a:ext uri="{FF2B5EF4-FFF2-40B4-BE49-F238E27FC236}">
              <a16:creationId xmlns:a16="http://schemas.microsoft.com/office/drawing/2014/main" id="{06A18E58-2656-4E03-857C-AD9D9157B26E}"/>
            </a:ext>
          </a:extLst>
        </xdr:cNvPr>
        <xdr:cNvSpPr/>
      </xdr:nvSpPr>
      <xdr:spPr>
        <a:xfrm>
          <a:off x="5986991" y="4664401"/>
          <a:ext cx="4876800" cy="600075"/>
        </a:xfrm>
        <a:prstGeom prst="leftRightArrow">
          <a:avLst/>
        </a:prstGeom>
        <a:gradFill flip="none" rotWithShape="1">
          <a:gsLst>
            <a:gs pos="35000">
              <a:schemeClr val="tx2"/>
            </a:gs>
            <a:gs pos="0">
              <a:schemeClr val="tx2">
                <a:lumMod val="20000"/>
                <a:lumOff val="80000"/>
              </a:schemeClr>
            </a:gs>
            <a:gs pos="75000">
              <a:schemeClr val="tx2"/>
            </a:gs>
            <a:gs pos="100000">
              <a:schemeClr val="tx2">
                <a:lumMod val="20000"/>
                <a:lumOff val="80000"/>
              </a:schemeClr>
            </a:gs>
          </a:gsLst>
          <a:lin ang="0" scaled="1"/>
          <a:tileRect/>
        </a:gradFill>
        <a:ln w="285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t>ESTIMATED IMPROVEMENT RANGE</a:t>
          </a:r>
        </a:p>
      </xdr:txBody>
    </xdr:sp>
    <xdr:clientData/>
  </xdr:twoCellAnchor>
  <xdr:twoCellAnchor editAs="oneCell">
    <xdr:from>
      <xdr:col>1</xdr:col>
      <xdr:colOff>19539</xdr:colOff>
      <xdr:row>0</xdr:row>
      <xdr:rowOff>29308</xdr:rowOff>
    </xdr:from>
    <xdr:to>
      <xdr:col>1</xdr:col>
      <xdr:colOff>898646</xdr:colOff>
      <xdr:row>0</xdr:row>
      <xdr:rowOff>322385</xdr:rowOff>
    </xdr:to>
    <xdr:pic>
      <xdr:nvPicPr>
        <xdr:cNvPr id="3" name="Picture 2">
          <a:extLst>
            <a:ext uri="{FF2B5EF4-FFF2-40B4-BE49-F238E27FC236}">
              <a16:creationId xmlns:a16="http://schemas.microsoft.com/office/drawing/2014/main" id="{0A6B4873-4BF6-44F8-820E-B82CDC7E6333}"/>
            </a:ext>
          </a:extLst>
        </xdr:cNvPr>
        <xdr:cNvPicPr>
          <a:picLocks noChangeAspect="1"/>
        </xdr:cNvPicPr>
      </xdr:nvPicPr>
      <xdr:blipFill>
        <a:blip xmlns:r="http://schemas.openxmlformats.org/officeDocument/2006/relationships" r:embed="rId1"/>
        <a:stretch>
          <a:fillRect/>
        </a:stretch>
      </xdr:blipFill>
      <xdr:spPr>
        <a:xfrm>
          <a:off x="133839" y="29308"/>
          <a:ext cx="879107" cy="293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52916</xdr:colOff>
      <xdr:row>16</xdr:row>
      <xdr:rowOff>168601</xdr:rowOff>
    </xdr:from>
    <xdr:to>
      <xdr:col>6</xdr:col>
      <xdr:colOff>1481666</xdr:colOff>
      <xdr:row>19</xdr:row>
      <xdr:rowOff>168601</xdr:rowOff>
    </xdr:to>
    <xdr:sp macro="" textlink="">
      <xdr:nvSpPr>
        <xdr:cNvPr id="2" name="Left-Right Arrow 1">
          <a:extLst>
            <a:ext uri="{FF2B5EF4-FFF2-40B4-BE49-F238E27FC236}">
              <a16:creationId xmlns:a16="http://schemas.microsoft.com/office/drawing/2014/main" id="{ABE2D3DA-3745-44B7-8667-C90D0ABEFD5D}"/>
            </a:ext>
          </a:extLst>
        </xdr:cNvPr>
        <xdr:cNvSpPr/>
      </xdr:nvSpPr>
      <xdr:spPr>
        <a:xfrm>
          <a:off x="5986991" y="4864426"/>
          <a:ext cx="4876800" cy="600075"/>
        </a:xfrm>
        <a:prstGeom prst="leftRightArrow">
          <a:avLst/>
        </a:prstGeom>
        <a:gradFill flip="none" rotWithShape="1">
          <a:gsLst>
            <a:gs pos="35000">
              <a:schemeClr val="tx2"/>
            </a:gs>
            <a:gs pos="0">
              <a:schemeClr val="tx2">
                <a:lumMod val="20000"/>
                <a:lumOff val="80000"/>
              </a:schemeClr>
            </a:gs>
            <a:gs pos="75000">
              <a:schemeClr val="tx2"/>
            </a:gs>
            <a:gs pos="100000">
              <a:schemeClr val="tx2">
                <a:lumMod val="20000"/>
                <a:lumOff val="80000"/>
              </a:schemeClr>
            </a:gs>
          </a:gsLst>
          <a:lin ang="0" scaled="1"/>
          <a:tileRect/>
        </a:gradFill>
        <a:ln w="285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t>ESTIMATED IMPROVEMENT RANGE</a:t>
          </a:r>
        </a:p>
      </xdr:txBody>
    </xdr:sp>
    <xdr:clientData/>
  </xdr:twoCellAnchor>
  <xdr:twoCellAnchor editAs="oneCell">
    <xdr:from>
      <xdr:col>1</xdr:col>
      <xdr:colOff>19539</xdr:colOff>
      <xdr:row>0</xdr:row>
      <xdr:rowOff>29308</xdr:rowOff>
    </xdr:from>
    <xdr:to>
      <xdr:col>1</xdr:col>
      <xdr:colOff>898646</xdr:colOff>
      <xdr:row>0</xdr:row>
      <xdr:rowOff>322385</xdr:rowOff>
    </xdr:to>
    <xdr:pic>
      <xdr:nvPicPr>
        <xdr:cNvPr id="3" name="Picture 2">
          <a:extLst>
            <a:ext uri="{FF2B5EF4-FFF2-40B4-BE49-F238E27FC236}">
              <a16:creationId xmlns:a16="http://schemas.microsoft.com/office/drawing/2014/main" id="{9170110D-53A6-49FC-8353-E9E187189080}"/>
            </a:ext>
          </a:extLst>
        </xdr:cNvPr>
        <xdr:cNvPicPr>
          <a:picLocks noChangeAspect="1"/>
        </xdr:cNvPicPr>
      </xdr:nvPicPr>
      <xdr:blipFill>
        <a:blip xmlns:r="http://schemas.openxmlformats.org/officeDocument/2006/relationships" r:embed="rId1"/>
        <a:stretch>
          <a:fillRect/>
        </a:stretch>
      </xdr:blipFill>
      <xdr:spPr>
        <a:xfrm>
          <a:off x="133839" y="29308"/>
          <a:ext cx="879107" cy="2930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119591</xdr:colOff>
      <xdr:row>12</xdr:row>
      <xdr:rowOff>140026</xdr:rowOff>
    </xdr:from>
    <xdr:to>
      <xdr:col>6</xdr:col>
      <xdr:colOff>1548341</xdr:colOff>
      <xdr:row>15</xdr:row>
      <xdr:rowOff>140026</xdr:rowOff>
    </xdr:to>
    <xdr:sp macro="" textlink="">
      <xdr:nvSpPr>
        <xdr:cNvPr id="2" name="Left-Right Arrow 1">
          <a:extLst>
            <a:ext uri="{FF2B5EF4-FFF2-40B4-BE49-F238E27FC236}">
              <a16:creationId xmlns:a16="http://schemas.microsoft.com/office/drawing/2014/main" id="{23161307-3DC6-466D-AA44-C077AEBB4959}"/>
            </a:ext>
          </a:extLst>
        </xdr:cNvPr>
        <xdr:cNvSpPr/>
      </xdr:nvSpPr>
      <xdr:spPr>
        <a:xfrm>
          <a:off x="6053666" y="4235776"/>
          <a:ext cx="4876800" cy="600075"/>
        </a:xfrm>
        <a:prstGeom prst="leftRightArrow">
          <a:avLst/>
        </a:prstGeom>
        <a:gradFill flip="none" rotWithShape="1">
          <a:gsLst>
            <a:gs pos="35000">
              <a:schemeClr val="tx2"/>
            </a:gs>
            <a:gs pos="0">
              <a:schemeClr val="tx2">
                <a:lumMod val="20000"/>
                <a:lumOff val="80000"/>
              </a:schemeClr>
            </a:gs>
            <a:gs pos="75000">
              <a:schemeClr val="tx2"/>
            </a:gs>
            <a:gs pos="100000">
              <a:schemeClr val="tx2">
                <a:lumMod val="20000"/>
                <a:lumOff val="80000"/>
              </a:schemeClr>
            </a:gs>
          </a:gsLst>
          <a:lin ang="0" scaled="1"/>
          <a:tileRect/>
        </a:gradFill>
        <a:ln w="285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t>ESTIMATED IMPROVEMENT RANGE</a:t>
          </a:r>
        </a:p>
      </xdr:txBody>
    </xdr:sp>
    <xdr:clientData/>
  </xdr:twoCellAnchor>
  <xdr:twoCellAnchor editAs="oneCell">
    <xdr:from>
      <xdr:col>1</xdr:col>
      <xdr:colOff>19539</xdr:colOff>
      <xdr:row>0</xdr:row>
      <xdr:rowOff>29308</xdr:rowOff>
    </xdr:from>
    <xdr:to>
      <xdr:col>1</xdr:col>
      <xdr:colOff>898646</xdr:colOff>
      <xdr:row>0</xdr:row>
      <xdr:rowOff>322385</xdr:rowOff>
    </xdr:to>
    <xdr:pic>
      <xdr:nvPicPr>
        <xdr:cNvPr id="3" name="Picture 2">
          <a:extLst>
            <a:ext uri="{FF2B5EF4-FFF2-40B4-BE49-F238E27FC236}">
              <a16:creationId xmlns:a16="http://schemas.microsoft.com/office/drawing/2014/main" id="{8BF8D873-81ED-456B-AA1B-5108D8D442FC}"/>
            </a:ext>
            <a:ext uri="{147F2762-F138-4A5C-976F-8EAC2B608ADB}">
              <a16:predDERef xmlns:a16="http://schemas.microsoft.com/office/drawing/2014/main" pred="{23161307-3DC6-466D-AA44-C077AEBB4959}"/>
            </a:ext>
          </a:extLst>
        </xdr:cNvPr>
        <xdr:cNvPicPr>
          <a:picLocks noChangeAspect="1"/>
        </xdr:cNvPicPr>
      </xdr:nvPicPr>
      <xdr:blipFill>
        <a:blip xmlns:r="http://schemas.openxmlformats.org/officeDocument/2006/relationships" r:embed="rId1"/>
        <a:stretch>
          <a:fillRect/>
        </a:stretch>
      </xdr:blipFill>
      <xdr:spPr>
        <a:xfrm>
          <a:off x="133839" y="29308"/>
          <a:ext cx="879107" cy="2930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138641</xdr:colOff>
      <xdr:row>24</xdr:row>
      <xdr:rowOff>140026</xdr:rowOff>
    </xdr:from>
    <xdr:to>
      <xdr:col>6</xdr:col>
      <xdr:colOff>1567391</xdr:colOff>
      <xdr:row>27</xdr:row>
      <xdr:rowOff>140026</xdr:rowOff>
    </xdr:to>
    <xdr:sp macro="" textlink="">
      <xdr:nvSpPr>
        <xdr:cNvPr id="2" name="Left-Right Arrow 1">
          <a:extLst>
            <a:ext uri="{FF2B5EF4-FFF2-40B4-BE49-F238E27FC236}">
              <a16:creationId xmlns:a16="http://schemas.microsoft.com/office/drawing/2014/main" id="{8CCE38A8-2A7A-6C4E-A209-D67E0B156706}"/>
            </a:ext>
          </a:extLst>
        </xdr:cNvPr>
        <xdr:cNvSpPr/>
      </xdr:nvSpPr>
      <xdr:spPr>
        <a:xfrm>
          <a:off x="6072716" y="6474151"/>
          <a:ext cx="4876800" cy="600075"/>
        </a:xfrm>
        <a:prstGeom prst="leftRightArrow">
          <a:avLst/>
        </a:prstGeom>
        <a:gradFill flip="none" rotWithShape="1">
          <a:gsLst>
            <a:gs pos="35000">
              <a:schemeClr val="tx2"/>
            </a:gs>
            <a:gs pos="0">
              <a:schemeClr val="tx2">
                <a:lumMod val="20000"/>
                <a:lumOff val="80000"/>
              </a:schemeClr>
            </a:gs>
            <a:gs pos="75000">
              <a:schemeClr val="tx2"/>
            </a:gs>
            <a:gs pos="100000">
              <a:schemeClr val="tx2">
                <a:lumMod val="20000"/>
                <a:lumOff val="80000"/>
              </a:schemeClr>
            </a:gs>
          </a:gsLst>
          <a:lin ang="0" scaled="1"/>
          <a:tileRect/>
        </a:gradFill>
        <a:ln w="28575">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400"/>
            <a:t>ESTIMATED IMPROVEMENT RANGE</a:t>
          </a:r>
        </a:p>
      </xdr:txBody>
    </xdr:sp>
    <xdr:clientData/>
  </xdr:twoCellAnchor>
  <xdr:twoCellAnchor editAs="oneCell">
    <xdr:from>
      <xdr:col>1</xdr:col>
      <xdr:colOff>19539</xdr:colOff>
      <xdr:row>0</xdr:row>
      <xdr:rowOff>29308</xdr:rowOff>
    </xdr:from>
    <xdr:to>
      <xdr:col>1</xdr:col>
      <xdr:colOff>898646</xdr:colOff>
      <xdr:row>0</xdr:row>
      <xdr:rowOff>322385</xdr:rowOff>
    </xdr:to>
    <xdr:pic>
      <xdr:nvPicPr>
        <xdr:cNvPr id="3" name="Picture 2">
          <a:extLst>
            <a:ext uri="{FF2B5EF4-FFF2-40B4-BE49-F238E27FC236}">
              <a16:creationId xmlns:a16="http://schemas.microsoft.com/office/drawing/2014/main" id="{5BBCDAE4-567E-8012-BA83-4FFA2EA2AA1B}"/>
            </a:ext>
          </a:extLst>
        </xdr:cNvPr>
        <xdr:cNvPicPr>
          <a:picLocks noChangeAspect="1"/>
        </xdr:cNvPicPr>
      </xdr:nvPicPr>
      <xdr:blipFill>
        <a:blip xmlns:r="http://schemas.openxmlformats.org/officeDocument/2006/relationships" r:embed="rId1"/>
        <a:stretch>
          <a:fillRect/>
        </a:stretch>
      </xdr:blipFill>
      <xdr:spPr>
        <a:xfrm>
          <a:off x="117231" y="29308"/>
          <a:ext cx="879107" cy="2930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19539</xdr:colOff>
      <xdr:row>0</xdr:row>
      <xdr:rowOff>29308</xdr:rowOff>
    </xdr:from>
    <xdr:to>
      <xdr:col>1</xdr:col>
      <xdr:colOff>898646</xdr:colOff>
      <xdr:row>0</xdr:row>
      <xdr:rowOff>322385</xdr:rowOff>
    </xdr:to>
    <xdr:pic>
      <xdr:nvPicPr>
        <xdr:cNvPr id="3" name="Picture 2">
          <a:extLst>
            <a:ext uri="{FF2B5EF4-FFF2-40B4-BE49-F238E27FC236}">
              <a16:creationId xmlns:a16="http://schemas.microsoft.com/office/drawing/2014/main" id="{191FEA23-EF38-4014-833C-0A20420F647D}"/>
            </a:ext>
          </a:extLst>
        </xdr:cNvPr>
        <xdr:cNvPicPr>
          <a:picLocks noChangeAspect="1"/>
        </xdr:cNvPicPr>
      </xdr:nvPicPr>
      <xdr:blipFill>
        <a:blip xmlns:r="http://schemas.openxmlformats.org/officeDocument/2006/relationships" r:embed="rId1"/>
        <a:stretch>
          <a:fillRect/>
        </a:stretch>
      </xdr:blipFill>
      <xdr:spPr>
        <a:xfrm>
          <a:off x="133839" y="29308"/>
          <a:ext cx="879107" cy="29307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uzi Earhart" id="{01C466E8-5DAF-4BFD-8591-86C90992CEE0}" userId="S::searhart@mcorp.cx::2271675b-916a-4f95-b24d-8f5411016d11" providerId="AD"/>
</personList>
</file>

<file path=xl/theme/theme1.xml><?xml version="1.0" encoding="utf-8"?>
<a:theme xmlns:a="http://schemas.openxmlformats.org/drawingml/2006/main" name="Office Theme">
  <a:themeElements>
    <a:clrScheme name="McorpCX Excel">
      <a:dk1>
        <a:srgbClr val="535454"/>
      </a:dk1>
      <a:lt1>
        <a:srgbClr val="FFFFFF"/>
      </a:lt1>
      <a:dk2>
        <a:srgbClr val="0099D7"/>
      </a:dk2>
      <a:lt2>
        <a:srgbClr val="F4A111"/>
      </a:lt2>
      <a:accent1>
        <a:srgbClr val="7E4487"/>
      </a:accent1>
      <a:accent2>
        <a:srgbClr val="75AF31"/>
      </a:accent2>
      <a:accent3>
        <a:srgbClr val="4062A2"/>
      </a:accent3>
      <a:accent4>
        <a:srgbClr val="00938F"/>
      </a:accent4>
      <a:accent5>
        <a:srgbClr val="CC382D"/>
      </a:accent5>
      <a:accent6>
        <a:srgbClr val="909192"/>
      </a:accent6>
      <a:hlink>
        <a:srgbClr val="4062A2"/>
      </a:hlink>
      <a:folHlink>
        <a:srgbClr val="0099D7"/>
      </a:folHlink>
    </a:clrScheme>
    <a:fontScheme name="Franklin Gothic">
      <a:majorFont>
        <a:latin typeface="Franklin Gothic Medium Cond"/>
        <a:ea typeface=""/>
        <a:cs typeface=""/>
      </a:majorFont>
      <a:minorFont>
        <a:latin typeface="Franklin Gothic Book"/>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4" dT="2023-05-24T21:21:04.16" personId="{01C466E8-5DAF-4BFD-8591-86C90992CEE0}" id="{72493B28-EC3A-49E9-B79F-A5C13047E82B}">
    <text>Per Gallup, in 2023, this figure ranges from .5x to 2x the employee's annual salary</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021D4-BC6C-4289-BD07-F6F9822FD8C4}">
  <dimension ref="B1:P40"/>
  <sheetViews>
    <sheetView showGridLines="0" zoomScaleNormal="100" workbookViewId="0">
      <selection activeCell="F14" sqref="F14"/>
    </sheetView>
  </sheetViews>
  <sheetFormatPr defaultColWidth="8.77734375" defaultRowHeight="15"/>
  <cols>
    <col min="1" max="1" width="1.33203125" customWidth="1"/>
    <col min="2" max="2" width="13.77734375" customWidth="1"/>
    <col min="3" max="3" width="12" customWidth="1"/>
    <col min="4" max="4" width="42.109375" customWidth="1"/>
    <col min="5" max="7" width="20.109375" customWidth="1"/>
    <col min="8" max="8" width="9.33203125" customWidth="1"/>
    <col min="9" max="9" width="15.6640625" customWidth="1"/>
    <col min="10" max="10" width="24.21875" style="1" bestFit="1" customWidth="1"/>
    <col min="11" max="11" width="16.33203125" style="1" bestFit="1" customWidth="1"/>
    <col min="12" max="12" width="15" customWidth="1"/>
    <col min="13" max="13" width="14.33203125" customWidth="1"/>
    <col min="14" max="14" width="13.6640625" style="1" customWidth="1"/>
    <col min="15" max="15" width="16.77734375" customWidth="1"/>
    <col min="16" max="16" width="11.33203125" customWidth="1"/>
    <col min="17" max="17" width="17" customWidth="1"/>
    <col min="19" max="19" width="12.33203125" customWidth="1"/>
  </cols>
  <sheetData>
    <row r="1" spans="2:15" ht="27" customHeight="1">
      <c r="C1" s="25" t="s">
        <v>0</v>
      </c>
      <c r="E1" s="44"/>
      <c r="F1" s="16"/>
      <c r="G1" s="45" t="s">
        <v>1</v>
      </c>
    </row>
    <row r="2" spans="2:15" ht="33" customHeight="1">
      <c r="B2" s="252" t="s">
        <v>2</v>
      </c>
      <c r="C2" s="217"/>
      <c r="D2" s="217"/>
      <c r="E2" s="217"/>
      <c r="F2" s="217"/>
      <c r="G2" s="45"/>
    </row>
    <row r="3" spans="2:15" ht="64.5" customHeight="1" thickBot="1">
      <c r="B3" s="218" t="s">
        <v>3</v>
      </c>
      <c r="C3" s="218"/>
      <c r="D3" s="218"/>
      <c r="E3" s="218"/>
      <c r="F3" s="218"/>
      <c r="G3" s="218"/>
      <c r="J3"/>
      <c r="K3" s="78"/>
    </row>
    <row r="4" spans="2:15" ht="24.95" customHeight="1" thickBot="1">
      <c r="B4" s="26"/>
      <c r="D4" s="27"/>
      <c r="E4" s="154" t="s">
        <v>4</v>
      </c>
      <c r="F4" s="49" t="s">
        <v>5</v>
      </c>
      <c r="G4" s="154" t="s">
        <v>6</v>
      </c>
      <c r="J4"/>
      <c r="K4" s="79"/>
    </row>
    <row r="5" spans="2:15" ht="14.1" thickBot="1">
      <c r="B5" s="146"/>
      <c r="C5" s="150"/>
      <c r="D5" s="151" t="s">
        <v>7</v>
      </c>
      <c r="E5" s="164">
        <f>'Improved Acquisition'!E29</f>
        <v>67725.752508361125</v>
      </c>
      <c r="F5" s="165">
        <f>'Improved Acquisition'!F29</f>
        <v>119822.48520710052</v>
      </c>
      <c r="G5" s="164">
        <f>'Improved Acquisition'!G29</f>
        <v>137443.43891402712</v>
      </c>
      <c r="J5"/>
      <c r="K5"/>
      <c r="N5"/>
    </row>
    <row r="6" spans="2:15">
      <c r="B6" s="205" t="s">
        <v>8</v>
      </c>
      <c r="C6" s="208" t="s">
        <v>9</v>
      </c>
      <c r="D6" s="115" t="s">
        <v>10</v>
      </c>
      <c r="E6" s="109">
        <f>'Accelerated Ramp'!$E$16</f>
        <v>2700000</v>
      </c>
      <c r="F6" s="110">
        <f>'Accelerated Ramp'!$F$16</f>
        <v>3000000.0000000005</v>
      </c>
      <c r="G6" s="109">
        <f>'Accelerated Ramp'!$G$16</f>
        <v>3150000.0000000009</v>
      </c>
      <c r="O6" s="7"/>
    </row>
    <row r="7" spans="2:15">
      <c r="B7" s="206"/>
      <c r="C7" s="209"/>
      <c r="D7" s="115" t="s">
        <v>11</v>
      </c>
      <c r="E7" s="109">
        <f>'Improved Productivity'!$E$12</f>
        <v>2250000</v>
      </c>
      <c r="F7" s="110">
        <f>'Improved Productivity'!$F$12</f>
        <v>4500000</v>
      </c>
      <c r="G7" s="109">
        <f>'Improved Productivity'!$G$12</f>
        <v>6750000</v>
      </c>
      <c r="O7" s="7"/>
    </row>
    <row r="8" spans="2:15" ht="15.6" thickBot="1">
      <c r="B8" s="206"/>
      <c r="C8" s="209"/>
      <c r="D8" s="116" t="s">
        <v>12</v>
      </c>
      <c r="E8" s="111">
        <f>'Decreased Negative Attrition'!$E$24</f>
        <v>254100.00000000186</v>
      </c>
      <c r="F8" s="112">
        <f>'Decreased Negative Attrition'!$F$24</f>
        <v>914760</v>
      </c>
      <c r="G8" s="111">
        <f>'Decreased Negative Attrition'!$G$24</f>
        <v>1372140</v>
      </c>
      <c r="O8" s="7"/>
    </row>
    <row r="9" spans="2:15" ht="15.6" thickBot="1">
      <c r="B9" s="207"/>
      <c r="C9" s="210"/>
      <c r="D9" s="117" t="s">
        <v>13</v>
      </c>
      <c r="E9" s="155">
        <f>SUM(E5:E8)</f>
        <v>5271825.7525083628</v>
      </c>
      <c r="F9" s="121">
        <f>SUM(F5:F8)</f>
        <v>8534582.4852071013</v>
      </c>
      <c r="G9" s="155">
        <f>SUM(G5:G8)</f>
        <v>11409583.438914027</v>
      </c>
      <c r="O9" s="7"/>
    </row>
    <row r="10" spans="2:15" s="106" customFormat="1" ht="8.25" customHeight="1" thickBot="1">
      <c r="B10" s="148"/>
      <c r="C10" s="166"/>
      <c r="D10" s="152"/>
      <c r="E10" s="156"/>
      <c r="F10" s="161"/>
      <c r="G10" s="156"/>
      <c r="J10" s="107"/>
      <c r="K10" s="107"/>
      <c r="N10" s="107"/>
      <c r="O10" s="108"/>
    </row>
    <row r="11" spans="2:15" ht="15.75" customHeight="1">
      <c r="B11" s="221" t="s">
        <v>14</v>
      </c>
      <c r="C11" s="219" t="s">
        <v>15</v>
      </c>
      <c r="D11" s="118" t="s">
        <v>16</v>
      </c>
      <c r="E11" s="114">
        <v>6000000</v>
      </c>
      <c r="F11" s="113">
        <v>5000000</v>
      </c>
      <c r="G11" s="114">
        <v>4500000</v>
      </c>
      <c r="O11" s="7"/>
    </row>
    <row r="12" spans="2:15" ht="15.75" customHeight="1">
      <c r="B12" s="222"/>
      <c r="C12" s="220"/>
      <c r="D12" s="144" t="s">
        <v>17</v>
      </c>
      <c r="E12" s="145">
        <v>2000000</v>
      </c>
      <c r="F12" s="50">
        <v>1500000</v>
      </c>
      <c r="G12" s="145">
        <v>1000000</v>
      </c>
      <c r="O12" s="7"/>
    </row>
    <row r="13" spans="2:15" ht="16.5" customHeight="1">
      <c r="B13" s="222"/>
      <c r="C13" s="185" t="s">
        <v>18</v>
      </c>
      <c r="D13" s="147" t="s">
        <v>19</v>
      </c>
      <c r="E13" s="178">
        <v>600000</v>
      </c>
      <c r="F13" s="186">
        <v>500000</v>
      </c>
      <c r="G13" s="178">
        <v>450000</v>
      </c>
      <c r="O13" s="7"/>
    </row>
    <row r="14" spans="2:15" ht="15.6" thickBot="1">
      <c r="B14" s="223"/>
      <c r="C14" s="189" t="s">
        <v>20</v>
      </c>
      <c r="D14" s="190" t="s">
        <v>21</v>
      </c>
      <c r="E14" s="187">
        <v>0.05</v>
      </c>
      <c r="F14" s="188">
        <v>0.05</v>
      </c>
      <c r="G14" s="187">
        <v>0.05</v>
      </c>
      <c r="O14" s="7"/>
    </row>
    <row r="15" spans="2:15" s="106" customFormat="1" ht="7.5" customHeight="1" thickBot="1">
      <c r="B15" s="149"/>
      <c r="C15" s="166"/>
      <c r="D15" s="153"/>
      <c r="E15" s="156"/>
      <c r="F15" s="161"/>
      <c r="G15" s="156"/>
      <c r="J15" s="107"/>
      <c r="K15" s="107"/>
      <c r="N15" s="107"/>
      <c r="O15" s="108"/>
    </row>
    <row r="16" spans="2:15">
      <c r="B16" s="205" t="s">
        <v>22</v>
      </c>
      <c r="C16" s="208" t="s">
        <v>23</v>
      </c>
      <c r="D16" s="118" t="s">
        <v>16</v>
      </c>
      <c r="E16" s="157">
        <f>-E11</f>
        <v>-6000000</v>
      </c>
      <c r="F16" s="58">
        <f>-F11</f>
        <v>-5000000</v>
      </c>
      <c r="G16" s="157">
        <f>-G11</f>
        <v>-4500000</v>
      </c>
      <c r="O16" s="7"/>
    </row>
    <row r="17" spans="2:16">
      <c r="B17" s="206"/>
      <c r="C17" s="209"/>
      <c r="D17" s="147" t="s">
        <v>17</v>
      </c>
      <c r="E17" s="158">
        <f>E$9-E$12-E$13</f>
        <v>2671825.7525083628</v>
      </c>
      <c r="F17" s="56">
        <f>F$9-F$12-F$13</f>
        <v>6534582.4852071013</v>
      </c>
      <c r="G17" s="158">
        <f>G$9-G$12-G$13</f>
        <v>9959583.4389140271</v>
      </c>
      <c r="O17" s="7"/>
    </row>
    <row r="18" spans="2:16">
      <c r="B18" s="206"/>
      <c r="C18" s="209"/>
      <c r="D18" s="147" t="s">
        <v>24</v>
      </c>
      <c r="E18" s="158">
        <f t="shared" ref="E18:G20" si="0">E$9-E$13</f>
        <v>4671825.7525083628</v>
      </c>
      <c r="F18" s="56">
        <f t="shared" si="0"/>
        <v>8034582.4852071013</v>
      </c>
      <c r="G18" s="158">
        <f t="shared" si="0"/>
        <v>10959583.438914027</v>
      </c>
      <c r="O18" s="7"/>
    </row>
    <row r="19" spans="2:16">
      <c r="B19" s="206"/>
      <c r="C19" s="209"/>
      <c r="D19" s="147" t="s">
        <v>25</v>
      </c>
      <c r="E19" s="158">
        <f t="shared" si="0"/>
        <v>4671825.7525083628</v>
      </c>
      <c r="F19" s="56">
        <f t="shared" si="0"/>
        <v>8034582.4852071013</v>
      </c>
      <c r="G19" s="158">
        <f t="shared" si="0"/>
        <v>10959583.438914027</v>
      </c>
      <c r="O19" s="7"/>
    </row>
    <row r="20" spans="2:16" ht="15.6" thickBot="1">
      <c r="B20" s="207"/>
      <c r="C20" s="210"/>
      <c r="D20" s="119" t="s">
        <v>26</v>
      </c>
      <c r="E20" s="159">
        <f t="shared" si="0"/>
        <v>4671825.7525083628</v>
      </c>
      <c r="F20" s="104">
        <f t="shared" si="0"/>
        <v>8034582.4852071013</v>
      </c>
      <c r="G20" s="159">
        <f t="shared" si="0"/>
        <v>10959583.438914027</v>
      </c>
      <c r="O20" s="7"/>
    </row>
    <row r="21" spans="2:16" s="106" customFormat="1" ht="7.5" customHeight="1" thickBot="1">
      <c r="B21" s="167"/>
      <c r="C21" s="166"/>
      <c r="D21" s="153"/>
      <c r="E21" s="156"/>
      <c r="F21" s="161"/>
      <c r="G21" s="156"/>
      <c r="J21" s="107"/>
      <c r="K21" s="107"/>
      <c r="N21" s="107"/>
      <c r="O21" s="108"/>
    </row>
    <row r="22" spans="2:16" ht="15.6" thickBot="1">
      <c r="B22" s="211"/>
      <c r="C22" s="212"/>
      <c r="D22" s="120" t="s">
        <v>27</v>
      </c>
      <c r="E22" s="123">
        <f>-SUM(E17:E20)/E16</f>
        <v>2.7812171683389084</v>
      </c>
      <c r="F22" s="162">
        <f>-SUM(F17:F20)/F16</f>
        <v>6.1276659881656812</v>
      </c>
      <c r="G22" s="123">
        <f>-SUM(G17:G20)/G16</f>
        <v>9.5196297234791345</v>
      </c>
      <c r="O22" s="7"/>
    </row>
    <row r="23" spans="2:16" ht="15.6" thickBot="1">
      <c r="B23" s="213"/>
      <c r="C23" s="214"/>
      <c r="D23" s="117" t="s">
        <v>28</v>
      </c>
      <c r="E23" s="160">
        <f>NPV(E14,E16,E17,E18,E19,E20)</f>
        <v>8248858.0740036387</v>
      </c>
      <c r="F23" s="122">
        <f>NPV(F14,F16,F17,F18,F19,F20)</f>
        <v>21011105.129126437</v>
      </c>
      <c r="G23" s="160">
        <f>NPV(G14,G16,G17,G18,G19,G20)</f>
        <v>31818818.541186377</v>
      </c>
      <c r="O23" s="7"/>
    </row>
    <row r="24" spans="2:16" ht="15.6" thickBot="1">
      <c r="B24" s="215"/>
      <c r="C24" s="216"/>
      <c r="D24" s="117" t="s">
        <v>29</v>
      </c>
      <c r="E24" s="124">
        <f>-E16/(E17/12)</f>
        <v>26.947865118975283</v>
      </c>
      <c r="F24" s="163">
        <f>-F16/(F17/12)</f>
        <v>9.1819179168412344</v>
      </c>
      <c r="G24" s="124">
        <f>-G16/(G17/12)</f>
        <v>5.4219135098574007</v>
      </c>
      <c r="L24" s="1"/>
      <c r="M24" s="6"/>
    </row>
    <row r="25" spans="2:16" ht="13.7">
      <c r="D25" s="39"/>
      <c r="L25" s="1"/>
      <c r="M25" s="10"/>
    </row>
    <row r="26" spans="2:16" ht="13.7">
      <c r="L26" s="1"/>
      <c r="M26" s="11"/>
    </row>
    <row r="27" spans="2:16" ht="13.7">
      <c r="D27" s="1"/>
      <c r="L27" s="1"/>
      <c r="M27" s="7"/>
      <c r="O27" s="99"/>
    </row>
    <row r="28" spans="2:16" ht="13.7">
      <c r="D28" s="1"/>
      <c r="N28" s="13"/>
      <c r="P28" s="100"/>
    </row>
    <row r="29" spans="2:16" ht="13.7">
      <c r="D29" s="1"/>
      <c r="N29" s="13"/>
      <c r="P29" s="100"/>
    </row>
    <row r="30" spans="2:16" ht="13.7">
      <c r="D30" s="1"/>
      <c r="N30" s="13"/>
      <c r="P30" s="100"/>
    </row>
    <row r="31" spans="2:16" ht="13.7">
      <c r="E31" s="78"/>
    </row>
    <row r="32" spans="2:16" ht="13.7">
      <c r="E32" s="79"/>
    </row>
    <row r="33" spans="5:10">
      <c r="E33" s="78"/>
      <c r="J33" s="15"/>
    </row>
    <row r="34" spans="5:10">
      <c r="E34" s="78"/>
    </row>
    <row r="38" spans="5:10">
      <c r="E38" s="78"/>
    </row>
    <row r="39" spans="5:10">
      <c r="E39" s="79"/>
    </row>
    <row r="40" spans="5:10">
      <c r="E40" s="78"/>
    </row>
  </sheetData>
  <sheetProtection sheet="1" selectLockedCells="1"/>
  <mergeCells count="9">
    <mergeCell ref="B16:B20"/>
    <mergeCell ref="C16:C20"/>
    <mergeCell ref="B22:C24"/>
    <mergeCell ref="B2:F2"/>
    <mergeCell ref="B3:G3"/>
    <mergeCell ref="C6:C9"/>
    <mergeCell ref="B6:B9"/>
    <mergeCell ref="C11:C12"/>
    <mergeCell ref="B11:B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CF755-7130-47C7-A658-72487864C7D2}">
  <dimension ref="B1:P45"/>
  <sheetViews>
    <sheetView showGridLines="0" zoomScaleNormal="100" workbookViewId="0">
      <pane ySplit="1" topLeftCell="A3" activePane="bottomLeft" state="frozen"/>
      <selection pane="bottomLeft" activeCell="F5" sqref="F5"/>
    </sheetView>
  </sheetViews>
  <sheetFormatPr defaultColWidth="8.77734375" defaultRowHeight="15"/>
  <cols>
    <col min="1" max="1" width="1.33203125" customWidth="1"/>
    <col min="2" max="2" width="13.77734375" customWidth="1"/>
    <col min="3" max="3" width="12" customWidth="1"/>
    <col min="4" max="4" width="42.109375" customWidth="1"/>
    <col min="5" max="7" width="20.109375" customWidth="1"/>
    <col min="8" max="8" width="9.33203125" customWidth="1"/>
    <col min="9" max="9" width="15.6640625" customWidth="1"/>
    <col min="10" max="10" width="24.21875" style="1" bestFit="1" customWidth="1"/>
    <col min="11" max="11" width="16.33203125" style="1" bestFit="1" customWidth="1"/>
    <col min="12" max="12" width="15" customWidth="1"/>
    <col min="13" max="13" width="14.33203125" customWidth="1"/>
    <col min="14" max="14" width="13.6640625" style="1" customWidth="1"/>
    <col min="15" max="15" width="16.77734375" customWidth="1"/>
    <col min="16" max="16" width="11.33203125" customWidth="1"/>
    <col min="17" max="17" width="17" customWidth="1"/>
    <col min="19" max="19" width="12.33203125" customWidth="1"/>
  </cols>
  <sheetData>
    <row r="1" spans="2:16" ht="27" customHeight="1">
      <c r="C1" s="25" t="s">
        <v>7</v>
      </c>
      <c r="E1" s="44"/>
      <c r="F1" s="16"/>
      <c r="G1" s="45" t="s">
        <v>30</v>
      </c>
    </row>
    <row r="2" spans="2:16" ht="33" customHeight="1">
      <c r="B2" s="252" t="s">
        <v>31</v>
      </c>
      <c r="C2" s="217"/>
      <c r="D2" s="217"/>
      <c r="E2" s="217"/>
      <c r="F2" s="217"/>
      <c r="G2" s="45"/>
    </row>
    <row r="3" spans="2:16" ht="93.75" customHeight="1" thickBot="1">
      <c r="B3" s="218" t="s">
        <v>32</v>
      </c>
      <c r="C3" s="218"/>
      <c r="D3" s="218"/>
      <c r="E3" s="218"/>
      <c r="F3" s="218"/>
      <c r="G3" s="218"/>
      <c r="J3"/>
      <c r="K3" s="78"/>
    </row>
    <row r="4" spans="2:16" ht="24.95" customHeight="1" thickBot="1">
      <c r="B4" s="26"/>
      <c r="D4" s="27"/>
      <c r="E4" s="28" t="s">
        <v>4</v>
      </c>
      <c r="F4" s="49" t="s">
        <v>5</v>
      </c>
      <c r="G4" s="154" t="s">
        <v>6</v>
      </c>
      <c r="J4"/>
      <c r="K4" s="79"/>
    </row>
    <row r="5" spans="2:16" ht="15.75" customHeight="1">
      <c r="B5" s="226" t="s">
        <v>33</v>
      </c>
      <c r="C5" s="229" t="s">
        <v>34</v>
      </c>
      <c r="D5" s="30" t="s">
        <v>35</v>
      </c>
      <c r="E5" s="173">
        <v>1200000000</v>
      </c>
      <c r="F5" s="50">
        <v>1200000000</v>
      </c>
      <c r="G5" s="178">
        <v>1200000000</v>
      </c>
      <c r="J5"/>
      <c r="K5" s="78"/>
      <c r="O5" s="1"/>
      <c r="P5" s="98"/>
    </row>
    <row r="6" spans="2:16">
      <c r="B6" s="227"/>
      <c r="C6" s="230"/>
      <c r="D6" s="31" t="s">
        <v>36</v>
      </c>
      <c r="E6" s="101">
        <v>4000</v>
      </c>
      <c r="F6" s="94">
        <v>4000</v>
      </c>
      <c r="G6" s="179">
        <v>4000</v>
      </c>
      <c r="J6"/>
      <c r="K6" s="78"/>
      <c r="O6" s="1"/>
      <c r="P6" s="98"/>
    </row>
    <row r="7" spans="2:16">
      <c r="B7" s="227"/>
      <c r="C7" s="230"/>
      <c r="D7" s="31" t="s">
        <v>37</v>
      </c>
      <c r="E7" s="69">
        <f>E5/E6</f>
        <v>300000</v>
      </c>
      <c r="F7" s="95">
        <f>F5/F6</f>
        <v>300000</v>
      </c>
      <c r="G7" s="109">
        <f>G5/G6</f>
        <v>300000</v>
      </c>
      <c r="J7"/>
      <c r="K7" s="78"/>
      <c r="O7" s="1"/>
      <c r="P7" s="98"/>
    </row>
    <row r="8" spans="2:16">
      <c r="B8" s="227"/>
      <c r="C8" s="230"/>
      <c r="D8" s="32" t="s">
        <v>38</v>
      </c>
      <c r="E8" s="69">
        <f>E7/(52*40)</f>
        <v>144.23076923076923</v>
      </c>
      <c r="F8" s="56">
        <f>F7/(52*40)</f>
        <v>144.23076923076923</v>
      </c>
      <c r="G8" s="109">
        <f>G7/(52*40)</f>
        <v>144.23076923076923</v>
      </c>
      <c r="J8"/>
      <c r="K8" s="78"/>
      <c r="O8" s="1"/>
      <c r="P8" s="98"/>
    </row>
    <row r="9" spans="2:16" ht="15.75" customHeight="1">
      <c r="B9" s="227"/>
      <c r="C9" s="230"/>
      <c r="D9" s="31" t="s">
        <v>39</v>
      </c>
      <c r="E9" s="81">
        <f>F9</f>
        <v>200</v>
      </c>
      <c r="F9" s="94">
        <v>200</v>
      </c>
      <c r="G9" s="180">
        <f>F9</f>
        <v>200</v>
      </c>
      <c r="J9"/>
      <c r="K9" s="78"/>
      <c r="O9" s="1"/>
      <c r="P9" s="98"/>
    </row>
    <row r="10" spans="2:16" ht="15.75" customHeight="1">
      <c r="B10" s="227"/>
      <c r="C10" s="230"/>
      <c r="D10" s="31" t="s">
        <v>40</v>
      </c>
      <c r="E10" s="81">
        <f>F10</f>
        <v>30</v>
      </c>
      <c r="F10" s="94">
        <v>30</v>
      </c>
      <c r="G10" s="180">
        <f>F10</f>
        <v>30</v>
      </c>
      <c r="J10"/>
      <c r="K10" s="78"/>
      <c r="O10" s="1"/>
      <c r="P10" s="98"/>
    </row>
    <row r="11" spans="2:16" ht="15.75" customHeight="1">
      <c r="B11" s="227"/>
      <c r="C11" s="230"/>
      <c r="D11" s="31" t="s">
        <v>41</v>
      </c>
      <c r="E11" s="81">
        <f>E9*E10</f>
        <v>6000</v>
      </c>
      <c r="F11" s="169">
        <f>F9*F10</f>
        <v>6000</v>
      </c>
      <c r="G11" s="180">
        <f>G9*G10</f>
        <v>6000</v>
      </c>
      <c r="J11"/>
      <c r="K11" s="78"/>
      <c r="O11" s="1"/>
      <c r="P11" s="98"/>
    </row>
    <row r="12" spans="2:16" ht="15.75" customHeight="1">
      <c r="B12" s="227"/>
      <c r="C12" s="230"/>
      <c r="D12" s="31" t="s">
        <v>42</v>
      </c>
      <c r="E12" s="168">
        <v>0.1</v>
      </c>
      <c r="F12" s="52">
        <v>0.1</v>
      </c>
      <c r="G12" s="181">
        <v>0.1</v>
      </c>
      <c r="J12"/>
      <c r="K12" s="78"/>
      <c r="O12" s="1"/>
      <c r="P12" s="98"/>
    </row>
    <row r="13" spans="2:16" ht="15.75" customHeight="1">
      <c r="B13" s="227"/>
      <c r="C13" s="230"/>
      <c r="D13" s="31" t="s">
        <v>43</v>
      </c>
      <c r="E13" s="81">
        <f>E11*E12</f>
        <v>600</v>
      </c>
      <c r="F13" s="169">
        <f>F11*F12</f>
        <v>600</v>
      </c>
      <c r="G13" s="180">
        <f>G11*G12</f>
        <v>600</v>
      </c>
      <c r="J13"/>
      <c r="K13" s="78"/>
      <c r="O13" s="1"/>
      <c r="P13" s="98"/>
    </row>
    <row r="14" spans="2:16" ht="15.75" customHeight="1">
      <c r="B14" s="227"/>
      <c r="C14" s="230"/>
      <c r="D14" s="31" t="s">
        <v>44</v>
      </c>
      <c r="E14" s="81">
        <f>F14</f>
        <v>6</v>
      </c>
      <c r="F14" s="94">
        <v>6</v>
      </c>
      <c r="G14" s="180">
        <f>F14</f>
        <v>6</v>
      </c>
      <c r="J14"/>
      <c r="K14" s="78"/>
      <c r="O14" s="1"/>
      <c r="P14" s="98"/>
    </row>
    <row r="15" spans="2:16" ht="15.75" customHeight="1" thickBot="1">
      <c r="B15" s="227"/>
      <c r="C15" s="230"/>
      <c r="D15" s="174" t="s">
        <v>45</v>
      </c>
      <c r="E15" s="81">
        <f>F15</f>
        <v>1</v>
      </c>
      <c r="F15" s="175">
        <v>1</v>
      </c>
      <c r="G15" s="184">
        <f>F15</f>
        <v>1</v>
      </c>
      <c r="J15"/>
      <c r="K15" s="78"/>
      <c r="O15" s="1"/>
      <c r="P15" s="98"/>
    </row>
    <row r="16" spans="2:16" ht="15.75" customHeight="1">
      <c r="B16" s="227"/>
      <c r="C16" s="229" t="s">
        <v>46</v>
      </c>
      <c r="D16" s="30" t="s">
        <v>47</v>
      </c>
      <c r="E16" s="66">
        <f>E13*E14*E15</f>
        <v>3600</v>
      </c>
      <c r="F16" s="54">
        <f>F13*F14*F15</f>
        <v>3600</v>
      </c>
      <c r="G16" s="176">
        <f>G13*G14*G15</f>
        <v>3600</v>
      </c>
      <c r="J16"/>
      <c r="K16" s="78"/>
      <c r="O16" s="1"/>
      <c r="P16" s="98"/>
    </row>
    <row r="17" spans="2:16" ht="15.75" customHeight="1">
      <c r="B17" s="227"/>
      <c r="C17" s="230"/>
      <c r="D17" s="31" t="s">
        <v>48</v>
      </c>
      <c r="E17" s="170">
        <f>E9/E13</f>
        <v>0.33333333333333331</v>
      </c>
      <c r="F17" s="171">
        <f>F9/F13</f>
        <v>0.33333333333333331</v>
      </c>
      <c r="G17" s="177">
        <f>G9/G13</f>
        <v>0.33333333333333331</v>
      </c>
      <c r="J17"/>
      <c r="K17" s="78"/>
      <c r="O17" s="1"/>
      <c r="P17" s="98"/>
    </row>
    <row r="18" spans="2:16" ht="15.75" customHeight="1">
      <c r="B18" s="227"/>
      <c r="C18" s="230"/>
      <c r="D18" s="31" t="s">
        <v>49</v>
      </c>
      <c r="E18" s="69">
        <f>(E16*E8)/E9</f>
        <v>2596.1538461538457</v>
      </c>
      <c r="F18" s="95">
        <f>(F16*F8)/F9</f>
        <v>2596.1538461538457</v>
      </c>
      <c r="G18" s="109">
        <f>(G16*G8)/G9</f>
        <v>2596.1538461538457</v>
      </c>
      <c r="J18"/>
      <c r="K18" s="78"/>
      <c r="O18" s="1"/>
      <c r="P18" s="98"/>
    </row>
    <row r="19" spans="2:16" ht="16.5" customHeight="1" thickBot="1">
      <c r="B19" s="228"/>
      <c r="C19" s="231"/>
      <c r="D19" s="86" t="s">
        <v>50</v>
      </c>
      <c r="E19" s="70">
        <f>E16*E8</f>
        <v>519230.76923076919</v>
      </c>
      <c r="F19" s="104">
        <f>F16*F8</f>
        <v>519230.76923076919</v>
      </c>
      <c r="G19" s="111">
        <f>G16*G8</f>
        <v>519230.76923076919</v>
      </c>
      <c r="I19" s="172"/>
      <c r="J19"/>
      <c r="K19" s="78"/>
      <c r="O19" s="1"/>
      <c r="P19" s="98"/>
    </row>
    <row r="20" spans="2:16" ht="6.95" customHeight="1" thickBot="1">
      <c r="B20" s="34"/>
      <c r="C20" s="35"/>
      <c r="D20" s="35"/>
      <c r="E20" s="46"/>
      <c r="F20" s="35"/>
      <c r="G20" s="48"/>
      <c r="J20"/>
      <c r="K20"/>
      <c r="N20"/>
    </row>
    <row r="21" spans="2:16">
      <c r="B21" s="206" t="s">
        <v>51</v>
      </c>
      <c r="C21" s="224" t="s">
        <v>46</v>
      </c>
      <c r="D21" s="127" t="s">
        <v>52</v>
      </c>
      <c r="E21" s="77">
        <v>0.05</v>
      </c>
      <c r="F21" s="97">
        <v>0.1</v>
      </c>
      <c r="G21" s="77">
        <v>0.12</v>
      </c>
      <c r="O21" s="7"/>
    </row>
    <row r="22" spans="2:16">
      <c r="B22" s="206"/>
      <c r="C22" s="225"/>
      <c r="D22" s="31" t="s">
        <v>53</v>
      </c>
      <c r="E22" s="177">
        <f>E17+E21</f>
        <v>0.3833333333333333</v>
      </c>
      <c r="F22" s="171">
        <f>F17+F21</f>
        <v>0.43333333333333335</v>
      </c>
      <c r="G22" s="177">
        <f>G17+G21</f>
        <v>0.45333333333333331</v>
      </c>
      <c r="O22" s="7"/>
    </row>
    <row r="23" spans="2:16">
      <c r="B23" s="206"/>
      <c r="C23" s="225"/>
      <c r="D23" s="31" t="s">
        <v>54</v>
      </c>
      <c r="E23" s="180">
        <f>E9/E22</f>
        <v>521.73913043478262</v>
      </c>
      <c r="F23" s="169">
        <f>F9/F22</f>
        <v>461.53846153846155</v>
      </c>
      <c r="G23" s="180">
        <f>G9/G22</f>
        <v>441.1764705882353</v>
      </c>
      <c r="O23" s="7"/>
    </row>
    <row r="24" spans="2:16">
      <c r="B24" s="206"/>
      <c r="C24" s="225"/>
      <c r="D24" s="31" t="s">
        <v>44</v>
      </c>
      <c r="E24" s="180">
        <f t="shared" ref="E24:G25" si="0">E14</f>
        <v>6</v>
      </c>
      <c r="F24" s="169">
        <f t="shared" si="0"/>
        <v>6</v>
      </c>
      <c r="G24" s="180">
        <f t="shared" si="0"/>
        <v>6</v>
      </c>
      <c r="O24" s="7"/>
    </row>
    <row r="25" spans="2:16" ht="15.6" thickBot="1">
      <c r="B25" s="206"/>
      <c r="C25" s="225"/>
      <c r="D25" s="32" t="s">
        <v>45</v>
      </c>
      <c r="E25" s="182">
        <f t="shared" si="0"/>
        <v>1</v>
      </c>
      <c r="F25" s="55">
        <f t="shared" si="0"/>
        <v>1</v>
      </c>
      <c r="G25" s="182">
        <f t="shared" si="0"/>
        <v>1</v>
      </c>
      <c r="O25" s="7"/>
    </row>
    <row r="26" spans="2:16">
      <c r="B26" s="206"/>
      <c r="C26" s="225"/>
      <c r="D26" s="30" t="s">
        <v>55</v>
      </c>
      <c r="E26" s="180">
        <f>E23*E24*E25</f>
        <v>3130.434782608696</v>
      </c>
      <c r="F26" s="169">
        <f>F23*F24*F25</f>
        <v>2769.2307692307695</v>
      </c>
      <c r="G26" s="180">
        <f>G23*G24*G25</f>
        <v>2647.0588235294117</v>
      </c>
      <c r="O26" s="7"/>
    </row>
    <row r="27" spans="2:16">
      <c r="B27" s="206"/>
      <c r="C27" s="225"/>
      <c r="D27" s="31" t="s">
        <v>56</v>
      </c>
      <c r="E27" s="109">
        <f>(E26*E8)/E9</f>
        <v>2257.5250836120404</v>
      </c>
      <c r="F27" s="95">
        <f>(F26*F8)/F9</f>
        <v>1997.0414201183435</v>
      </c>
      <c r="G27" s="109">
        <f>(G26*G8)/G9</f>
        <v>1908.9366515837103</v>
      </c>
      <c r="I27" s="183"/>
      <c r="O27" s="7"/>
    </row>
    <row r="28" spans="2:16" ht="15.6" thickBot="1">
      <c r="B28" s="206"/>
      <c r="C28" s="225"/>
      <c r="D28" s="86" t="s">
        <v>57</v>
      </c>
      <c r="E28" s="111">
        <f>E26*E8</f>
        <v>451505.01672240807</v>
      </c>
      <c r="F28" s="104">
        <f>F26*F8</f>
        <v>399408.28402366868</v>
      </c>
      <c r="G28" s="111">
        <f>G26*G8</f>
        <v>381787.33031674207</v>
      </c>
      <c r="O28" s="7"/>
    </row>
    <row r="29" spans="2:16" ht="26.1" customHeight="1" thickBot="1">
      <c r="B29" s="36"/>
      <c r="C29" s="37"/>
      <c r="D29" s="38" t="s">
        <v>58</v>
      </c>
      <c r="E29" s="24">
        <f>E19-E28</f>
        <v>67725.752508361125</v>
      </c>
      <c r="F29" s="61">
        <f>F19-F28</f>
        <v>119822.48520710052</v>
      </c>
      <c r="G29" s="24">
        <f>G19-G28</f>
        <v>137443.43891402712</v>
      </c>
    </row>
    <row r="30" spans="2:16" ht="13.7">
      <c r="D30" s="39"/>
      <c r="L30" s="1"/>
      <c r="M30" s="6"/>
    </row>
    <row r="31" spans="2:16" ht="13.7">
      <c r="L31" s="1"/>
      <c r="M31" s="10"/>
    </row>
    <row r="32" spans="2:16" ht="13.7">
      <c r="D32" s="1"/>
      <c r="L32" s="1"/>
      <c r="M32" s="11"/>
    </row>
    <row r="33" spans="4:16" ht="13.7">
      <c r="D33" s="1"/>
      <c r="L33" s="1"/>
      <c r="M33" s="7"/>
      <c r="O33" s="99"/>
    </row>
    <row r="34" spans="4:16">
      <c r="D34" s="1"/>
      <c r="N34" s="13"/>
      <c r="P34" s="100"/>
    </row>
    <row r="35" spans="4:16">
      <c r="D35" s="1"/>
      <c r="N35" s="13"/>
      <c r="P35" s="100"/>
    </row>
    <row r="36" spans="4:16">
      <c r="E36" s="78"/>
      <c r="N36" s="13"/>
      <c r="P36" s="100"/>
    </row>
    <row r="37" spans="4:16">
      <c r="E37" s="79"/>
    </row>
    <row r="38" spans="4:16">
      <c r="E38" s="78"/>
    </row>
    <row r="39" spans="4:16">
      <c r="E39" s="78"/>
      <c r="J39" s="15"/>
    </row>
    <row r="43" spans="4:16">
      <c r="E43" s="78"/>
    </row>
    <row r="44" spans="4:16">
      <c r="E44" s="79"/>
    </row>
    <row r="45" spans="4:16">
      <c r="E45" s="78"/>
    </row>
  </sheetData>
  <sheetProtection sheet="1" selectLockedCells="1"/>
  <mergeCells count="7">
    <mergeCell ref="B2:F2"/>
    <mergeCell ref="B3:G3"/>
    <mergeCell ref="B21:B28"/>
    <mergeCell ref="C21:C28"/>
    <mergeCell ref="B5:B19"/>
    <mergeCell ref="C5:C15"/>
    <mergeCell ref="C16:C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0CD6D-BEF9-4521-BF76-ECC45F6746E1}">
  <dimension ref="B1:P32"/>
  <sheetViews>
    <sheetView showGridLines="0" zoomScaleNormal="100" workbookViewId="0">
      <pane ySplit="1" topLeftCell="A2" activePane="bottomLeft" state="frozen"/>
      <selection pane="bottomLeft" activeCell="F12" sqref="F12"/>
    </sheetView>
  </sheetViews>
  <sheetFormatPr defaultColWidth="8.77734375" defaultRowHeight="15"/>
  <cols>
    <col min="1" max="1" width="1.33203125" customWidth="1"/>
    <col min="2" max="2" width="13.77734375" customWidth="1"/>
    <col min="3" max="3" width="12" customWidth="1"/>
    <col min="4" max="4" width="42.109375" customWidth="1"/>
    <col min="5" max="7" width="20.109375" customWidth="1"/>
    <col min="8" max="8" width="9.33203125" customWidth="1"/>
    <col min="9" max="9" width="15.6640625" customWidth="1"/>
    <col min="10" max="10" width="24.21875" style="1" bestFit="1" customWidth="1"/>
    <col min="11" max="11" width="16.33203125" style="1" bestFit="1" customWidth="1"/>
    <col min="12" max="12" width="15" customWidth="1"/>
    <col min="13" max="13" width="14.33203125" customWidth="1"/>
    <col min="14" max="14" width="13.6640625" style="1" customWidth="1"/>
    <col min="15" max="15" width="16.77734375" customWidth="1"/>
    <col min="16" max="16" width="11.33203125" customWidth="1"/>
    <col min="17" max="17" width="17" customWidth="1"/>
    <col min="19" max="19" width="12.33203125" customWidth="1"/>
  </cols>
  <sheetData>
    <row r="1" spans="2:16" ht="27" customHeight="1">
      <c r="C1" s="25" t="s">
        <v>59</v>
      </c>
      <c r="E1" s="44"/>
      <c r="F1" s="16"/>
      <c r="G1" s="45" t="s">
        <v>30</v>
      </c>
    </row>
    <row r="2" spans="2:16" ht="33" customHeight="1">
      <c r="B2" s="252" t="s">
        <v>60</v>
      </c>
      <c r="C2" s="217"/>
      <c r="D2" s="217"/>
      <c r="E2" s="217"/>
      <c r="F2" s="217"/>
      <c r="G2" s="45"/>
    </row>
    <row r="3" spans="2:16" ht="93.75" customHeight="1" thickBot="1">
      <c r="B3" s="218" t="s">
        <v>61</v>
      </c>
      <c r="C3" s="218"/>
      <c r="D3" s="218"/>
      <c r="E3" s="218"/>
      <c r="F3" s="218"/>
      <c r="G3" s="218"/>
      <c r="J3"/>
      <c r="K3" s="78"/>
    </row>
    <row r="4" spans="2:16" ht="24.95" customHeight="1" thickBot="1">
      <c r="B4" s="26"/>
      <c r="D4" s="27"/>
      <c r="E4" s="28" t="s">
        <v>4</v>
      </c>
      <c r="F4" s="49" t="s">
        <v>5</v>
      </c>
      <c r="G4" s="29" t="s">
        <v>6</v>
      </c>
      <c r="J4"/>
      <c r="K4" s="79"/>
    </row>
    <row r="5" spans="2:16">
      <c r="B5" s="232" t="s">
        <v>33</v>
      </c>
      <c r="C5" s="229" t="s">
        <v>34</v>
      </c>
      <c r="D5" s="30" t="s">
        <v>35</v>
      </c>
      <c r="E5" s="69">
        <f>F5</f>
        <v>1200000000</v>
      </c>
      <c r="F5" s="50">
        <v>1200000000</v>
      </c>
      <c r="G5" s="18">
        <f>F5</f>
        <v>1200000000</v>
      </c>
      <c r="J5"/>
      <c r="K5" s="78"/>
      <c r="O5" s="1"/>
      <c r="P5" s="98"/>
    </row>
    <row r="6" spans="2:16">
      <c r="B6" s="233"/>
      <c r="C6" s="230"/>
      <c r="D6" s="31" t="s">
        <v>36</v>
      </c>
      <c r="E6" s="81">
        <f>F6</f>
        <v>4000</v>
      </c>
      <c r="F6" s="94">
        <v>4000</v>
      </c>
      <c r="G6" s="82">
        <f>F6</f>
        <v>4000</v>
      </c>
      <c r="J6"/>
      <c r="K6" s="78"/>
      <c r="O6" s="1"/>
      <c r="P6" s="98"/>
    </row>
    <row r="7" spans="2:16">
      <c r="B7" s="233"/>
      <c r="C7" s="230"/>
      <c r="D7" s="31" t="s">
        <v>37</v>
      </c>
      <c r="E7" s="69">
        <f>F7</f>
        <v>300000</v>
      </c>
      <c r="F7" s="95">
        <f>F5/F6</f>
        <v>300000</v>
      </c>
      <c r="G7" s="18">
        <f>F7</f>
        <v>300000</v>
      </c>
      <c r="J7"/>
      <c r="K7" s="78"/>
      <c r="O7" s="1"/>
      <c r="P7" s="98"/>
    </row>
    <row r="8" spans="2:16">
      <c r="B8" s="233"/>
      <c r="C8" s="230"/>
      <c r="D8" s="31" t="s">
        <v>62</v>
      </c>
      <c r="E8" s="125">
        <f>E7/12</f>
        <v>25000</v>
      </c>
      <c r="F8" s="95">
        <f>F7/12</f>
        <v>25000</v>
      </c>
      <c r="G8" s="126">
        <f>G7/12</f>
        <v>25000</v>
      </c>
      <c r="J8"/>
      <c r="K8" s="78"/>
      <c r="O8" s="1"/>
      <c r="P8" s="98"/>
    </row>
    <row r="9" spans="2:16">
      <c r="B9" s="233"/>
      <c r="C9" s="230"/>
      <c r="D9" s="31" t="s">
        <v>39</v>
      </c>
      <c r="E9" s="101">
        <v>200</v>
      </c>
      <c r="F9" s="94">
        <v>200</v>
      </c>
      <c r="G9" s="102">
        <v>200</v>
      </c>
      <c r="J9"/>
      <c r="K9" s="78"/>
      <c r="O9" s="1"/>
      <c r="P9" s="98"/>
    </row>
    <row r="10" spans="2:16" ht="15.6" thickBot="1">
      <c r="B10" s="233"/>
      <c r="C10" s="230"/>
      <c r="D10" s="31" t="s">
        <v>63</v>
      </c>
      <c r="E10" s="131">
        <v>18</v>
      </c>
      <c r="F10" s="130">
        <v>12</v>
      </c>
      <c r="G10" s="132">
        <v>9</v>
      </c>
      <c r="J10"/>
      <c r="K10" s="78"/>
      <c r="O10" s="1"/>
      <c r="P10" s="98"/>
    </row>
    <row r="11" spans="2:16" ht="6.95" customHeight="1" thickBot="1">
      <c r="B11" s="34"/>
      <c r="C11" s="35"/>
      <c r="D11" s="35"/>
      <c r="E11" s="46"/>
      <c r="F11" s="35"/>
      <c r="G11" s="48"/>
      <c r="J11"/>
      <c r="K11"/>
      <c r="N11"/>
    </row>
    <row r="12" spans="2:16">
      <c r="B12" s="206" t="s">
        <v>51</v>
      </c>
      <c r="C12" s="234" t="s">
        <v>46</v>
      </c>
      <c r="D12" s="127" t="s">
        <v>64</v>
      </c>
      <c r="E12" s="133">
        <v>0.03</v>
      </c>
      <c r="F12" s="134">
        <v>0.05</v>
      </c>
      <c r="G12" s="135">
        <v>7.0000000000000007E-2</v>
      </c>
      <c r="O12" s="7"/>
    </row>
    <row r="13" spans="2:16">
      <c r="B13" s="206"/>
      <c r="C13" s="235"/>
      <c r="D13" s="31" t="s">
        <v>65</v>
      </c>
      <c r="E13" s="136">
        <f>E10*E12</f>
        <v>0.54</v>
      </c>
      <c r="F13" s="137">
        <f>F10*F12</f>
        <v>0.60000000000000009</v>
      </c>
      <c r="G13" s="138">
        <f>G10*G12</f>
        <v>0.63000000000000012</v>
      </c>
      <c r="O13" s="7"/>
    </row>
    <row r="14" spans="2:16">
      <c r="B14" s="206"/>
      <c r="C14" s="235"/>
      <c r="D14" s="32" t="s">
        <v>66</v>
      </c>
      <c r="E14" s="141">
        <f>E10-E13</f>
        <v>17.46</v>
      </c>
      <c r="F14" s="142">
        <f>F10-F13</f>
        <v>11.4</v>
      </c>
      <c r="G14" s="143">
        <f>G10-G13</f>
        <v>8.3699999999999992</v>
      </c>
      <c r="O14" s="7"/>
    </row>
    <row r="15" spans="2:16" ht="15.6" thickBot="1">
      <c r="B15" s="206"/>
      <c r="C15" s="235"/>
      <c r="D15" s="86" t="s">
        <v>67</v>
      </c>
      <c r="E15" s="103">
        <f>E8*E13</f>
        <v>13500</v>
      </c>
      <c r="F15" s="104">
        <f>F8*F13</f>
        <v>15000.000000000002</v>
      </c>
      <c r="G15" s="105">
        <f>G8*G13</f>
        <v>15750.000000000004</v>
      </c>
      <c r="O15" s="7"/>
    </row>
    <row r="16" spans="2:16" ht="26.1" customHeight="1" thickBot="1">
      <c r="B16" s="36"/>
      <c r="C16" s="37"/>
      <c r="D16" s="38" t="s">
        <v>58</v>
      </c>
      <c r="E16" s="47">
        <f>E15*E9</f>
        <v>2700000</v>
      </c>
      <c r="F16" s="61">
        <f>F15*F9</f>
        <v>3000000.0000000005</v>
      </c>
      <c r="G16" s="24">
        <f>G15*G9</f>
        <v>3150000.0000000009</v>
      </c>
    </row>
    <row r="17" spans="4:16" ht="13.7">
      <c r="D17" s="39"/>
      <c r="L17" s="1"/>
      <c r="M17" s="6"/>
    </row>
    <row r="18" spans="4:16" ht="13.7">
      <c r="L18" s="1"/>
      <c r="M18" s="10"/>
    </row>
    <row r="19" spans="4:16" ht="13.7">
      <c r="D19" s="1"/>
      <c r="L19" s="1"/>
      <c r="M19" s="11"/>
    </row>
    <row r="20" spans="4:16" ht="13.7">
      <c r="D20" s="1"/>
      <c r="L20" s="1"/>
      <c r="M20" s="7"/>
      <c r="O20" s="99"/>
    </row>
    <row r="21" spans="4:16" ht="13.7">
      <c r="D21" s="1"/>
      <c r="N21" s="13"/>
      <c r="P21" s="100"/>
    </row>
    <row r="22" spans="4:16" ht="13.7">
      <c r="D22" s="1"/>
      <c r="N22" s="13"/>
      <c r="P22" s="100"/>
    </row>
    <row r="23" spans="4:16" ht="13.7">
      <c r="E23" s="78"/>
      <c r="N23" s="13"/>
      <c r="P23" s="100"/>
    </row>
    <row r="24" spans="4:16" ht="13.7">
      <c r="E24" s="79"/>
    </row>
    <row r="25" spans="4:16" ht="13.7">
      <c r="E25" s="78"/>
    </row>
    <row r="26" spans="4:16" ht="13.7">
      <c r="E26" s="78"/>
      <c r="J26" s="15"/>
    </row>
    <row r="30" spans="4:16" ht="13.7">
      <c r="E30" s="78"/>
    </row>
    <row r="31" spans="4:16" ht="13.7">
      <c r="E31" s="79"/>
    </row>
    <row r="32" spans="4:16" ht="13.7">
      <c r="E32" s="78"/>
    </row>
  </sheetData>
  <sheetProtection sheet="1" selectLockedCells="1"/>
  <mergeCells count="6">
    <mergeCell ref="B12:B15"/>
    <mergeCell ref="B2:F2"/>
    <mergeCell ref="B3:G3"/>
    <mergeCell ref="B5:B10"/>
    <mergeCell ref="C5:C10"/>
    <mergeCell ref="C12:C1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BD86-80BE-4DFF-B18D-2D2566F201CE}">
  <dimension ref="B1:P28"/>
  <sheetViews>
    <sheetView showGridLines="0" zoomScaleNormal="100" workbookViewId="0">
      <pane ySplit="1" topLeftCell="A3" activePane="bottomLeft" state="frozen"/>
      <selection pane="bottomLeft" activeCell="F9" sqref="F9"/>
    </sheetView>
  </sheetViews>
  <sheetFormatPr defaultColWidth="8.77734375" defaultRowHeight="15"/>
  <cols>
    <col min="1" max="1" width="1.33203125" customWidth="1"/>
    <col min="2" max="2" width="13.77734375" customWidth="1"/>
    <col min="3" max="3" width="12" customWidth="1"/>
    <col min="4" max="4" width="42.109375" customWidth="1"/>
    <col min="5" max="7" width="20.109375" customWidth="1"/>
    <col min="8" max="8" width="9.33203125" customWidth="1"/>
    <col min="9" max="9" width="15.6640625" customWidth="1"/>
    <col min="10" max="10" width="24.21875" style="1" bestFit="1" customWidth="1"/>
    <col min="11" max="11" width="16.33203125" style="1" bestFit="1" customWidth="1"/>
    <col min="12" max="12" width="15" customWidth="1"/>
    <col min="13" max="13" width="14.33203125" customWidth="1"/>
    <col min="14" max="14" width="13.6640625" style="1" customWidth="1"/>
    <col min="15" max="15" width="16.77734375" customWidth="1"/>
    <col min="16" max="16" width="11.33203125" customWidth="1"/>
    <col min="17" max="17" width="17" customWidth="1"/>
    <col min="18" max="18" width="8.88671875" bestFit="1" customWidth="1"/>
    <col min="19" max="19" width="12.33203125" customWidth="1"/>
  </cols>
  <sheetData>
    <row r="1" spans="2:16" ht="27" customHeight="1">
      <c r="C1" s="25" t="s">
        <v>68</v>
      </c>
      <c r="E1" s="44"/>
      <c r="F1" s="16"/>
      <c r="G1" s="45" t="s">
        <v>30</v>
      </c>
    </row>
    <row r="2" spans="2:16" ht="33" customHeight="1">
      <c r="B2" s="252" t="s">
        <v>69</v>
      </c>
      <c r="C2" s="217"/>
      <c r="D2" s="217"/>
      <c r="E2" s="217"/>
      <c r="F2" s="217"/>
      <c r="G2" s="45"/>
    </row>
    <row r="3" spans="2:16" ht="92.1" customHeight="1" thickBot="1">
      <c r="B3" s="218" t="s">
        <v>70</v>
      </c>
      <c r="C3" s="218"/>
      <c r="D3" s="218"/>
      <c r="E3" s="218"/>
      <c r="F3" s="218"/>
      <c r="G3" s="218"/>
      <c r="J3"/>
      <c r="K3" s="78"/>
    </row>
    <row r="4" spans="2:16" ht="24.95" customHeight="1" thickBot="1">
      <c r="B4" s="26"/>
      <c r="D4" s="27"/>
      <c r="E4" s="28" t="s">
        <v>4</v>
      </c>
      <c r="F4" s="49" t="s">
        <v>5</v>
      </c>
      <c r="G4" s="29" t="s">
        <v>6</v>
      </c>
      <c r="J4"/>
      <c r="K4" s="79"/>
    </row>
    <row r="5" spans="2:16">
      <c r="B5" s="232" t="s">
        <v>33</v>
      </c>
      <c r="C5" s="229" t="s">
        <v>34</v>
      </c>
      <c r="D5" s="30" t="s">
        <v>35</v>
      </c>
      <c r="E5" s="69">
        <f>F5</f>
        <v>1200000000</v>
      </c>
      <c r="F5" s="50">
        <v>1200000000</v>
      </c>
      <c r="G5" s="18">
        <f>F5</f>
        <v>1200000000</v>
      </c>
      <c r="J5"/>
      <c r="K5" s="78"/>
      <c r="O5" s="1"/>
      <c r="P5" s="80"/>
    </row>
    <row r="6" spans="2:16">
      <c r="B6" s="233"/>
      <c r="C6" s="230"/>
      <c r="D6" s="31" t="s">
        <v>36</v>
      </c>
      <c r="E6" s="81">
        <f>F6</f>
        <v>4000</v>
      </c>
      <c r="F6" s="94">
        <v>4000</v>
      </c>
      <c r="G6" s="82">
        <f>F6</f>
        <v>4000</v>
      </c>
      <c r="J6"/>
      <c r="K6" s="78"/>
      <c r="O6" s="1"/>
      <c r="P6" s="80"/>
    </row>
    <row r="7" spans="2:16" ht="15.6" thickBot="1">
      <c r="B7" s="233"/>
      <c r="C7" s="230"/>
      <c r="D7" s="31" t="s">
        <v>37</v>
      </c>
      <c r="E7" s="69">
        <f>F7</f>
        <v>300000</v>
      </c>
      <c r="F7" s="95">
        <f>F5/F6</f>
        <v>300000</v>
      </c>
      <c r="G7" s="18">
        <f>F7</f>
        <v>300000</v>
      </c>
      <c r="J7"/>
      <c r="K7" s="78"/>
      <c r="O7" s="1"/>
      <c r="P7" s="80"/>
    </row>
    <row r="8" spans="2:16" ht="6.95" customHeight="1" thickBot="1">
      <c r="B8" s="34"/>
      <c r="C8" s="35"/>
      <c r="D8" s="35"/>
      <c r="E8" s="46"/>
      <c r="F8" s="35"/>
      <c r="G8" s="48"/>
      <c r="J8"/>
      <c r="K8"/>
      <c r="N8"/>
    </row>
    <row r="9" spans="2:16" ht="24.75" customHeight="1">
      <c r="B9" s="205" t="s">
        <v>51</v>
      </c>
      <c r="C9" s="234" t="s">
        <v>46</v>
      </c>
      <c r="D9" s="90" t="s">
        <v>71</v>
      </c>
      <c r="E9" s="128">
        <v>3000</v>
      </c>
      <c r="F9" s="96">
        <v>3000</v>
      </c>
      <c r="G9" s="129">
        <v>3000</v>
      </c>
      <c r="J9"/>
      <c r="K9"/>
      <c r="N9"/>
    </row>
    <row r="10" spans="2:16" ht="24.95" customHeight="1">
      <c r="B10" s="206"/>
      <c r="C10" s="235"/>
      <c r="D10" s="90" t="s">
        <v>72</v>
      </c>
      <c r="E10" s="139">
        <v>2.5000000000000001E-3</v>
      </c>
      <c r="F10" s="253">
        <v>5.0000000000000001E-3</v>
      </c>
      <c r="G10" s="140">
        <v>7.4999999999999997E-3</v>
      </c>
      <c r="O10" s="7"/>
    </row>
    <row r="11" spans="2:16" ht="16.5" customHeight="1" thickBot="1">
      <c r="B11" s="207"/>
      <c r="C11" s="236"/>
      <c r="D11" s="86" t="s">
        <v>73</v>
      </c>
      <c r="E11" s="103">
        <f>E10*E7</f>
        <v>750</v>
      </c>
      <c r="F11" s="104">
        <f>F10*F7</f>
        <v>1500</v>
      </c>
      <c r="G11" s="105">
        <f>G10*G7</f>
        <v>2250</v>
      </c>
      <c r="O11" s="7"/>
    </row>
    <row r="12" spans="2:16" ht="26.1" customHeight="1" thickBot="1">
      <c r="B12" s="36"/>
      <c r="C12" s="37"/>
      <c r="D12" s="38" t="s">
        <v>58</v>
      </c>
      <c r="E12" s="47">
        <f>E11*E9</f>
        <v>2250000</v>
      </c>
      <c r="F12" s="61">
        <f>F11*F9</f>
        <v>4500000</v>
      </c>
      <c r="G12" s="24">
        <f>G11*G9</f>
        <v>6750000</v>
      </c>
    </row>
    <row r="13" spans="2:16" ht="13.7">
      <c r="D13" s="83"/>
      <c r="L13" s="1"/>
      <c r="M13" s="6"/>
    </row>
    <row r="14" spans="2:16" ht="13.7">
      <c r="L14" s="1"/>
      <c r="M14" s="10"/>
    </row>
    <row r="15" spans="2:16" ht="13.7">
      <c r="D15" s="1"/>
      <c r="L15" s="1"/>
      <c r="M15" s="11"/>
    </row>
    <row r="16" spans="2:16" ht="13.7">
      <c r="D16" s="1"/>
      <c r="L16" s="1"/>
      <c r="M16" s="7"/>
      <c r="O16" s="84"/>
    </row>
    <row r="17" spans="4:16" ht="13.7">
      <c r="D17" s="1"/>
      <c r="N17" s="13"/>
      <c r="P17" s="85"/>
    </row>
    <row r="18" spans="4:16" ht="13.7">
      <c r="D18" s="1"/>
      <c r="N18" s="13"/>
      <c r="P18" s="85"/>
    </row>
    <row r="19" spans="4:16" ht="13.7">
      <c r="E19" s="78"/>
      <c r="N19" s="13"/>
      <c r="P19" s="85"/>
    </row>
    <row r="20" spans="4:16" ht="13.7">
      <c r="E20" s="79"/>
    </row>
    <row r="21" spans="4:16" ht="13.7">
      <c r="E21" s="78"/>
    </row>
    <row r="22" spans="4:16" ht="13.7">
      <c r="E22" s="78"/>
      <c r="J22" s="15"/>
    </row>
    <row r="26" spans="4:16" ht="13.7">
      <c r="E26" s="78"/>
    </row>
    <row r="27" spans="4:16" ht="13.7">
      <c r="E27" s="79"/>
    </row>
    <row r="28" spans="4:16" ht="13.7">
      <c r="E28" s="78"/>
    </row>
  </sheetData>
  <sheetProtection sheet="1" selectLockedCells="1"/>
  <mergeCells count="6">
    <mergeCell ref="B2:F2"/>
    <mergeCell ref="B3:G3"/>
    <mergeCell ref="B5:B7"/>
    <mergeCell ref="C5:C7"/>
    <mergeCell ref="B9:B11"/>
    <mergeCell ref="C9:C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0B472-40F2-F740-A4FF-3834B23184B5}">
  <dimension ref="B1:S34"/>
  <sheetViews>
    <sheetView showGridLines="0" tabSelected="1" zoomScaleNormal="100" workbookViewId="0">
      <pane ySplit="1" topLeftCell="A3" activePane="bottomLeft" state="frozen"/>
      <selection pane="bottomLeft" activeCell="E6" sqref="E6"/>
    </sheetView>
  </sheetViews>
  <sheetFormatPr defaultColWidth="8.77734375" defaultRowHeight="15"/>
  <cols>
    <col min="1" max="1" width="1.33203125" customWidth="1"/>
    <col min="2" max="2" width="13.77734375" customWidth="1"/>
    <col min="3" max="3" width="12" customWidth="1"/>
    <col min="4" max="4" width="42.109375" customWidth="1"/>
    <col min="5" max="7" width="20.109375" customWidth="1"/>
    <col min="8" max="8" width="9.33203125" customWidth="1"/>
    <col min="9" max="9" width="15.6640625" customWidth="1"/>
    <col min="10" max="10" width="15.33203125" style="1" customWidth="1"/>
    <col min="11" max="11" width="12.33203125" style="1" customWidth="1"/>
    <col min="12" max="12" width="15" customWidth="1"/>
    <col min="13" max="13" width="14.33203125" customWidth="1"/>
    <col min="14" max="14" width="13.6640625" style="1" customWidth="1"/>
    <col min="15" max="15" width="16.77734375" customWidth="1"/>
    <col min="16" max="16" width="11.33203125" customWidth="1"/>
    <col min="17" max="17" width="17" customWidth="1"/>
    <col min="19" max="19" width="12.33203125" customWidth="1"/>
  </cols>
  <sheetData>
    <row r="1" spans="2:19" ht="27" customHeight="1">
      <c r="C1" s="25" t="s">
        <v>74</v>
      </c>
      <c r="E1" s="44"/>
      <c r="F1" s="16"/>
      <c r="G1" s="45" t="s">
        <v>75</v>
      </c>
    </row>
    <row r="2" spans="2:19" ht="35.25" customHeight="1">
      <c r="B2" s="218" t="s">
        <v>76</v>
      </c>
      <c r="C2" s="217"/>
      <c r="D2" s="217"/>
      <c r="E2" s="217"/>
      <c r="F2" s="217"/>
      <c r="G2" s="217"/>
    </row>
    <row r="3" spans="2:19" ht="96" customHeight="1" thickBot="1">
      <c r="B3" s="218" t="s">
        <v>77</v>
      </c>
      <c r="C3" s="218"/>
      <c r="D3" s="218"/>
      <c r="E3" s="218"/>
      <c r="F3" s="218"/>
      <c r="G3" s="218"/>
      <c r="I3" s="75"/>
    </row>
    <row r="4" spans="2:19" ht="24.95" customHeight="1" thickBot="1">
      <c r="B4" s="26"/>
      <c r="D4" s="27"/>
      <c r="E4" s="28" t="s">
        <v>4</v>
      </c>
      <c r="F4" s="49" t="s">
        <v>5</v>
      </c>
      <c r="G4" s="29" t="s">
        <v>6</v>
      </c>
    </row>
    <row r="5" spans="2:19">
      <c r="B5" s="232" t="s">
        <v>33</v>
      </c>
      <c r="C5" s="229" t="s">
        <v>34</v>
      </c>
      <c r="D5" s="30" t="s">
        <v>78</v>
      </c>
      <c r="E5" s="66">
        <f>F5</f>
        <v>4200</v>
      </c>
      <c r="F5" s="76">
        <v>4200</v>
      </c>
      <c r="G5" s="17">
        <f>F5</f>
        <v>4200</v>
      </c>
      <c r="K5" s="2"/>
      <c r="O5" s="1"/>
      <c r="P5" s="2"/>
    </row>
    <row r="6" spans="2:19">
      <c r="B6" s="233"/>
      <c r="C6" s="230"/>
      <c r="D6" s="31" t="s">
        <v>79</v>
      </c>
      <c r="E6" s="62">
        <v>121000</v>
      </c>
      <c r="F6" s="50">
        <v>121000</v>
      </c>
      <c r="G6" s="40">
        <v>121000</v>
      </c>
      <c r="K6" s="3"/>
      <c r="O6" s="1"/>
      <c r="P6" s="3"/>
    </row>
    <row r="7" spans="2:19">
      <c r="B7" s="233"/>
      <c r="C7" s="230"/>
      <c r="D7" s="31" t="s">
        <v>80</v>
      </c>
      <c r="E7" s="63">
        <v>1</v>
      </c>
      <c r="F7" s="51">
        <v>1.5</v>
      </c>
      <c r="G7" s="41">
        <v>1.5</v>
      </c>
      <c r="K7" s="3"/>
      <c r="O7" s="1"/>
      <c r="P7" s="3"/>
    </row>
    <row r="8" spans="2:19">
      <c r="B8" s="233"/>
      <c r="C8" s="230"/>
      <c r="D8" s="32" t="s">
        <v>81</v>
      </c>
      <c r="E8" s="64">
        <v>0.1</v>
      </c>
      <c r="F8" s="52">
        <v>0.12</v>
      </c>
      <c r="G8" s="42">
        <v>0.12</v>
      </c>
      <c r="O8" s="1"/>
      <c r="P8" s="1"/>
    </row>
    <row r="9" spans="2:19" ht="15.6" thickBot="1">
      <c r="B9" s="233"/>
      <c r="C9" s="230"/>
      <c r="D9" s="32" t="s">
        <v>82</v>
      </c>
      <c r="E9" s="65">
        <v>0.25</v>
      </c>
      <c r="F9" s="53">
        <v>0.25</v>
      </c>
      <c r="G9" s="43">
        <v>0.25</v>
      </c>
      <c r="L9" s="4"/>
      <c r="O9" s="1"/>
      <c r="P9" s="1"/>
      <c r="Q9" s="4"/>
      <c r="S9" s="5"/>
    </row>
    <row r="10" spans="2:19" ht="14.1" customHeight="1">
      <c r="B10" s="233"/>
      <c r="C10" s="229" t="s">
        <v>46</v>
      </c>
      <c r="D10" s="30" t="s">
        <v>83</v>
      </c>
      <c r="E10" s="66">
        <f>E5*E8</f>
        <v>420</v>
      </c>
      <c r="F10" s="54">
        <f>F5*F8</f>
        <v>504</v>
      </c>
      <c r="G10" s="17">
        <f>G5*G8</f>
        <v>504</v>
      </c>
      <c r="H10" s="237"/>
      <c r="I10" s="237"/>
      <c r="L10" s="8"/>
      <c r="O10" s="1"/>
      <c r="P10" s="1"/>
      <c r="Q10" s="8"/>
    </row>
    <row r="11" spans="2:19">
      <c r="B11" s="233"/>
      <c r="C11" s="230"/>
      <c r="D11" s="32" t="s">
        <v>84</v>
      </c>
      <c r="E11" s="67">
        <f>E10*E9</f>
        <v>105</v>
      </c>
      <c r="F11" s="55">
        <f>F10*F9</f>
        <v>126</v>
      </c>
      <c r="G11" s="68">
        <f>G10*G9</f>
        <v>126</v>
      </c>
    </row>
    <row r="12" spans="2:19">
      <c r="B12" s="233"/>
      <c r="C12" s="230"/>
      <c r="D12" s="32" t="s">
        <v>85</v>
      </c>
      <c r="E12" s="69">
        <f>E6*E7</f>
        <v>121000</v>
      </c>
      <c r="F12" s="56">
        <f>F6*F7</f>
        <v>181500</v>
      </c>
      <c r="G12" s="18">
        <f>G6*G7</f>
        <v>181500</v>
      </c>
      <c r="O12" s="7"/>
      <c r="P12" s="1"/>
      <c r="Q12" s="9"/>
    </row>
    <row r="13" spans="2:19" ht="15.6" thickBot="1">
      <c r="B13" s="238"/>
      <c r="C13" s="231"/>
      <c r="D13" s="33" t="s">
        <v>86</v>
      </c>
      <c r="E13" s="70">
        <f>E12*E11</f>
        <v>12705000</v>
      </c>
      <c r="F13" s="57">
        <f>F12*F11</f>
        <v>22869000</v>
      </c>
      <c r="G13" s="19">
        <f>G12*G11</f>
        <v>22869000</v>
      </c>
      <c r="O13" s="7"/>
    </row>
    <row r="14" spans="2:19" ht="6.95" customHeight="1" thickBot="1">
      <c r="B14" s="34"/>
      <c r="C14" s="35"/>
      <c r="D14" s="35"/>
      <c r="E14" s="46"/>
      <c r="F14" s="35"/>
      <c r="G14" s="48"/>
      <c r="J14"/>
      <c r="K14"/>
      <c r="N14"/>
    </row>
    <row r="15" spans="2:19">
      <c r="B15" s="205" t="s">
        <v>51</v>
      </c>
      <c r="C15" s="234" t="s">
        <v>34</v>
      </c>
      <c r="D15" s="30" t="s">
        <v>79</v>
      </c>
      <c r="E15" s="71">
        <f t="shared" ref="E15:G17" si="0">E6</f>
        <v>121000</v>
      </c>
      <c r="F15" s="58">
        <f t="shared" si="0"/>
        <v>121000</v>
      </c>
      <c r="G15" s="20">
        <f t="shared" si="0"/>
        <v>121000</v>
      </c>
      <c r="O15" s="7"/>
    </row>
    <row r="16" spans="2:19">
      <c r="B16" s="206"/>
      <c r="C16" s="235"/>
      <c r="D16" s="31" t="s">
        <v>80</v>
      </c>
      <c r="E16" s="72">
        <f t="shared" si="0"/>
        <v>1</v>
      </c>
      <c r="F16" s="59">
        <f t="shared" si="0"/>
        <v>1.5</v>
      </c>
      <c r="G16" s="21">
        <f t="shared" si="0"/>
        <v>1.5</v>
      </c>
      <c r="O16" s="7"/>
    </row>
    <row r="17" spans="2:16">
      <c r="B17" s="206"/>
      <c r="C17" s="235"/>
      <c r="D17" s="32" t="s">
        <v>81</v>
      </c>
      <c r="E17" s="73">
        <f t="shared" si="0"/>
        <v>0.1</v>
      </c>
      <c r="F17" s="60">
        <f t="shared" si="0"/>
        <v>0.12</v>
      </c>
      <c r="G17" s="22">
        <f t="shared" si="0"/>
        <v>0.12</v>
      </c>
      <c r="O17" s="7"/>
    </row>
    <row r="18" spans="2:16">
      <c r="B18" s="206"/>
      <c r="C18" s="235"/>
      <c r="D18" s="90" t="s">
        <v>87</v>
      </c>
      <c r="E18" s="91">
        <v>5.0000000000000001E-3</v>
      </c>
      <c r="F18" s="92">
        <v>0.01</v>
      </c>
      <c r="G18" s="93">
        <v>1.4999999999999999E-2</v>
      </c>
      <c r="O18" s="7"/>
    </row>
    <row r="19" spans="2:16" ht="15.6" thickBot="1">
      <c r="B19" s="206"/>
      <c r="C19" s="235"/>
      <c r="D19" s="86" t="s">
        <v>88</v>
      </c>
      <c r="E19" s="87">
        <f>E9-E18</f>
        <v>0.245</v>
      </c>
      <c r="F19" s="88">
        <f t="shared" ref="F19:G19" si="1">F9-F18</f>
        <v>0.24</v>
      </c>
      <c r="G19" s="89">
        <f t="shared" si="1"/>
        <v>0.23499999999999999</v>
      </c>
      <c r="O19" s="7"/>
    </row>
    <row r="20" spans="2:16" ht="15" customHeight="1">
      <c r="B20" s="206"/>
      <c r="C20" s="234" t="s">
        <v>46</v>
      </c>
      <c r="D20" s="30" t="s">
        <v>83</v>
      </c>
      <c r="E20" s="67">
        <f>E5*E17</f>
        <v>420</v>
      </c>
      <c r="F20" s="54">
        <f>F5*F17</f>
        <v>504</v>
      </c>
      <c r="G20" s="68">
        <f>G5*G17</f>
        <v>504</v>
      </c>
      <c r="O20" s="7"/>
    </row>
    <row r="21" spans="2:16">
      <c r="B21" s="206"/>
      <c r="C21" s="235"/>
      <c r="D21" s="32" t="s">
        <v>89</v>
      </c>
      <c r="E21" s="67">
        <f>E20*E19</f>
        <v>102.89999999999999</v>
      </c>
      <c r="F21" s="55">
        <f>F20*F19</f>
        <v>120.96</v>
      </c>
      <c r="G21" s="68">
        <f>G20*G19</f>
        <v>118.44</v>
      </c>
      <c r="O21" s="7"/>
    </row>
    <row r="22" spans="2:16">
      <c r="B22" s="206"/>
      <c r="C22" s="235"/>
      <c r="D22" s="32" t="s">
        <v>85</v>
      </c>
      <c r="E22" s="69">
        <f>E15*E16</f>
        <v>121000</v>
      </c>
      <c r="F22" s="56">
        <f>F15*F16</f>
        <v>181500</v>
      </c>
      <c r="G22" s="18">
        <f>G15*G16</f>
        <v>181500</v>
      </c>
      <c r="O22" s="7"/>
    </row>
    <row r="23" spans="2:16" ht="15.6" thickBot="1">
      <c r="B23" s="207"/>
      <c r="C23" s="236"/>
      <c r="D23" s="33" t="s">
        <v>90</v>
      </c>
      <c r="E23" s="74">
        <f>E22*E21</f>
        <v>12450899.999999998</v>
      </c>
      <c r="F23" s="57">
        <f>F22*F21</f>
        <v>21954240</v>
      </c>
      <c r="G23" s="23">
        <f>G22*G21</f>
        <v>21496860</v>
      </c>
      <c r="O23" s="7"/>
    </row>
    <row r="24" spans="2:16" ht="26.1" customHeight="1" thickBot="1">
      <c r="B24" s="36"/>
      <c r="C24" s="37"/>
      <c r="D24" s="38" t="s">
        <v>58</v>
      </c>
      <c r="E24" s="47">
        <f>E13-E23</f>
        <v>254100.00000000186</v>
      </c>
      <c r="F24" s="61">
        <f>F13-F23</f>
        <v>914760</v>
      </c>
      <c r="G24" s="24">
        <f>G13-G23</f>
        <v>1372140</v>
      </c>
    </row>
    <row r="25" spans="2:16" ht="13.7">
      <c r="D25" s="39"/>
      <c r="L25" s="1"/>
      <c r="M25" s="6"/>
    </row>
    <row r="26" spans="2:16" ht="13.7">
      <c r="L26" s="1"/>
      <c r="M26" s="10"/>
    </row>
    <row r="27" spans="2:16" ht="13.7">
      <c r="D27" s="1"/>
      <c r="L27" s="1"/>
      <c r="M27" s="11"/>
    </row>
    <row r="28" spans="2:16" ht="13.7">
      <c r="D28" s="1"/>
      <c r="L28" s="1"/>
      <c r="M28" s="7"/>
      <c r="O28" s="12"/>
    </row>
    <row r="29" spans="2:16" ht="13.7">
      <c r="D29" s="1"/>
      <c r="N29" s="13"/>
      <c r="P29" s="14"/>
    </row>
    <row r="30" spans="2:16" ht="13.7">
      <c r="D30" s="1"/>
      <c r="N30" s="13"/>
      <c r="P30" s="14"/>
    </row>
    <row r="31" spans="2:16" ht="13.7">
      <c r="N31" s="13"/>
      <c r="P31" s="14"/>
    </row>
    <row r="34" spans="10:10" ht="13.7">
      <c r="J34" s="15"/>
    </row>
  </sheetData>
  <sheetProtection sheet="1" selectLockedCells="1"/>
  <mergeCells count="9">
    <mergeCell ref="B2:G2"/>
    <mergeCell ref="C20:C23"/>
    <mergeCell ref="B15:B23"/>
    <mergeCell ref="B3:G3"/>
    <mergeCell ref="C5:C9"/>
    <mergeCell ref="H10:I10"/>
    <mergeCell ref="C10:C13"/>
    <mergeCell ref="C15:C19"/>
    <mergeCell ref="B5:B13"/>
  </mergeCells>
  <pageMargins left="0.7" right="0.7" top="0.75" bottom="0.75" header="0.3" footer="0.3"/>
  <pageSetup orientation="portrait" r:id="rId1"/>
  <ignoredErrors>
    <ignoredError sqref="E12:G17 E19:G22"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C8789-5206-4CF8-A1F1-D60F53C9DB55}">
  <dimension ref="B1:S38"/>
  <sheetViews>
    <sheetView showGridLines="0" zoomScaleNormal="100" workbookViewId="0">
      <selection activeCell="C24" sqref="C24"/>
    </sheetView>
  </sheetViews>
  <sheetFormatPr defaultColWidth="8.77734375" defaultRowHeight="15"/>
  <cols>
    <col min="1" max="1" width="1.33203125" customWidth="1"/>
    <col min="2" max="2" width="23.33203125" customWidth="1"/>
    <col min="3" max="3" width="56.5546875" customWidth="1"/>
    <col min="4" max="4" width="42.109375" customWidth="1"/>
    <col min="5" max="7" width="20.109375" customWidth="1"/>
    <col min="8" max="8" width="9.33203125" customWidth="1"/>
    <col min="9" max="9" width="15.6640625" customWidth="1"/>
    <col min="10" max="10" width="15.33203125" style="1" customWidth="1"/>
    <col min="11" max="11" width="12.33203125" style="1" customWidth="1"/>
    <col min="12" max="12" width="15" customWidth="1"/>
    <col min="13" max="13" width="14.33203125" customWidth="1"/>
    <col min="14" max="14" width="13.6640625" style="1" customWidth="1"/>
    <col min="15" max="15" width="16.77734375" customWidth="1"/>
    <col min="16" max="16" width="11.33203125" customWidth="1"/>
    <col min="17" max="17" width="17" customWidth="1"/>
    <col min="19" max="19" width="12.33203125" customWidth="1"/>
  </cols>
  <sheetData>
    <row r="1" spans="2:15" ht="27" customHeight="1">
      <c r="C1" s="25" t="s">
        <v>91</v>
      </c>
      <c r="E1" s="44"/>
      <c r="F1" s="16"/>
      <c r="G1" s="45" t="s">
        <v>75</v>
      </c>
    </row>
    <row r="2" spans="2:15" ht="52.5" customHeight="1" thickBot="1">
      <c r="B2" s="248" t="s">
        <v>92</v>
      </c>
      <c r="C2" s="248"/>
      <c r="E2" s="191"/>
      <c r="F2" s="191"/>
      <c r="G2" s="191"/>
      <c r="I2" s="75"/>
    </row>
    <row r="3" spans="2:15" ht="15.4" thickBot="1">
      <c r="B3" s="192" t="s">
        <v>93</v>
      </c>
      <c r="C3" s="193" t="s">
        <v>94</v>
      </c>
      <c r="F3" s="1"/>
      <c r="G3" s="1"/>
      <c r="K3"/>
      <c r="N3"/>
    </row>
    <row r="4" spans="2:15" ht="30">
      <c r="B4" s="245" t="s">
        <v>95</v>
      </c>
      <c r="C4" s="194" t="s">
        <v>96</v>
      </c>
      <c r="F4" s="1"/>
      <c r="G4" s="2"/>
      <c r="L4" s="2"/>
      <c r="N4"/>
    </row>
    <row r="5" spans="2:15">
      <c r="B5" s="246"/>
      <c r="C5" s="194"/>
      <c r="F5" s="1"/>
      <c r="G5" s="3"/>
      <c r="L5" s="3"/>
      <c r="N5"/>
    </row>
    <row r="6" spans="2:15">
      <c r="B6" s="246"/>
      <c r="C6" s="194"/>
      <c r="F6" s="1"/>
      <c r="G6" s="3"/>
      <c r="L6" s="3"/>
      <c r="N6"/>
    </row>
    <row r="7" spans="2:15">
      <c r="B7" s="246"/>
      <c r="C7" s="195"/>
      <c r="F7" s="1"/>
      <c r="G7" s="1"/>
      <c r="L7" s="1"/>
      <c r="N7"/>
    </row>
    <row r="8" spans="2:15" ht="15.6" thickBot="1">
      <c r="B8" s="247"/>
      <c r="C8" s="196"/>
      <c r="F8" s="1"/>
      <c r="G8" s="1"/>
      <c r="H8" s="4"/>
      <c r="L8" s="1"/>
      <c r="M8" s="4"/>
      <c r="N8"/>
      <c r="O8" s="5"/>
    </row>
    <row r="9" spans="2:15">
      <c r="B9" s="245" t="s">
        <v>7</v>
      </c>
      <c r="C9" s="202"/>
      <c r="F9" s="1"/>
      <c r="G9" s="1"/>
      <c r="H9" s="4"/>
      <c r="L9" s="1"/>
      <c r="M9" s="4"/>
      <c r="N9"/>
      <c r="O9" s="5"/>
    </row>
    <row r="10" spans="2:15">
      <c r="B10" s="246"/>
      <c r="C10" s="202"/>
      <c r="F10" s="1"/>
      <c r="G10" s="1"/>
      <c r="H10" s="4"/>
      <c r="L10" s="1"/>
      <c r="M10" s="4"/>
      <c r="N10"/>
      <c r="O10" s="5"/>
    </row>
    <row r="11" spans="2:15">
      <c r="B11" s="246"/>
      <c r="C11" s="202"/>
      <c r="F11" s="1"/>
      <c r="G11" s="1"/>
      <c r="H11" s="4"/>
      <c r="L11" s="1"/>
      <c r="M11" s="4"/>
      <c r="N11"/>
      <c r="O11" s="5"/>
    </row>
    <row r="12" spans="2:15">
      <c r="B12" s="246"/>
      <c r="C12" s="202"/>
      <c r="F12" s="1"/>
      <c r="G12" s="1"/>
      <c r="H12" s="4"/>
      <c r="L12" s="1"/>
      <c r="M12" s="4"/>
      <c r="N12"/>
      <c r="O12" s="5"/>
    </row>
    <row r="13" spans="2:15" ht="15.6" thickBot="1">
      <c r="B13" s="247"/>
      <c r="C13" s="202"/>
      <c r="F13" s="1"/>
      <c r="G13" s="1"/>
      <c r="H13" s="4"/>
      <c r="L13" s="1"/>
      <c r="M13" s="4"/>
      <c r="N13"/>
      <c r="O13" s="5"/>
    </row>
    <row r="14" spans="2:15" ht="14.1" customHeight="1">
      <c r="B14" s="249" t="s">
        <v>10</v>
      </c>
      <c r="C14" s="197"/>
      <c r="D14" s="237"/>
      <c r="E14" s="237"/>
      <c r="F14" s="1"/>
      <c r="G14" s="1"/>
      <c r="H14" s="8"/>
      <c r="L14" s="1"/>
      <c r="M14" s="8"/>
      <c r="N14"/>
    </row>
    <row r="15" spans="2:15">
      <c r="B15" s="250"/>
      <c r="C15" s="198"/>
      <c r="F15" s="1"/>
      <c r="G15" s="1"/>
      <c r="K15"/>
      <c r="N15"/>
    </row>
    <row r="16" spans="2:15">
      <c r="B16" s="250"/>
      <c r="C16" s="198"/>
      <c r="F16" s="1"/>
      <c r="G16" s="1"/>
      <c r="K16" s="7"/>
      <c r="L16" s="1"/>
      <c r="M16" s="9"/>
      <c r="N16"/>
    </row>
    <row r="17" spans="2:15">
      <c r="B17" s="250"/>
      <c r="C17" s="199"/>
      <c r="F17" s="1"/>
      <c r="G17" s="1"/>
      <c r="K17" s="7"/>
      <c r="N17"/>
    </row>
    <row r="18" spans="2:15" ht="15.6" thickBot="1">
      <c r="B18" s="251"/>
      <c r="C18" s="200"/>
      <c r="F18" s="1"/>
      <c r="G18" s="1"/>
      <c r="K18" s="7"/>
      <c r="N18"/>
    </row>
    <row r="19" spans="2:15">
      <c r="B19" s="239" t="s">
        <v>11</v>
      </c>
      <c r="C19" s="201"/>
      <c r="F19" s="1"/>
      <c r="G19" s="1"/>
      <c r="K19" s="7"/>
      <c r="N19"/>
    </row>
    <row r="20" spans="2:15">
      <c r="B20" s="240"/>
      <c r="C20" s="202"/>
      <c r="F20" s="1"/>
      <c r="G20" s="1"/>
      <c r="K20" s="7"/>
      <c r="N20"/>
    </row>
    <row r="21" spans="2:15">
      <c r="B21" s="240"/>
      <c r="C21" s="202"/>
      <c r="F21" s="1"/>
      <c r="G21" s="1"/>
      <c r="K21" s="7"/>
      <c r="N21"/>
    </row>
    <row r="22" spans="2:15" ht="15" customHeight="1">
      <c r="B22" s="240"/>
      <c r="C22" s="202"/>
      <c r="F22" s="1"/>
      <c r="G22" s="1"/>
      <c r="K22" s="7"/>
      <c r="N22"/>
    </row>
    <row r="23" spans="2:15" ht="15.6" thickBot="1">
      <c r="B23" s="241"/>
      <c r="C23" s="203"/>
      <c r="F23" s="1"/>
      <c r="G23" s="1"/>
      <c r="K23" s="7"/>
      <c r="N23"/>
    </row>
    <row r="24" spans="2:15">
      <c r="B24" s="242" t="s">
        <v>12</v>
      </c>
      <c r="C24" s="199" t="s">
        <v>97</v>
      </c>
      <c r="F24" s="1"/>
      <c r="G24" s="1"/>
      <c r="K24" s="7"/>
      <c r="N24"/>
    </row>
    <row r="25" spans="2:15">
      <c r="B25" s="243"/>
      <c r="C25" s="199"/>
      <c r="F25" s="1"/>
      <c r="G25" s="1"/>
      <c r="K25" s="7"/>
      <c r="N25"/>
    </row>
    <row r="26" spans="2:15">
      <c r="B26" s="243"/>
      <c r="C26" s="199"/>
      <c r="F26" s="1"/>
      <c r="G26" s="1"/>
      <c r="K26" s="7"/>
      <c r="N26"/>
    </row>
    <row r="27" spans="2:15">
      <c r="B27" s="243"/>
      <c r="C27" s="199"/>
      <c r="F27" s="1"/>
      <c r="G27" s="1"/>
      <c r="K27" s="7"/>
      <c r="N27"/>
    </row>
    <row r="28" spans="2:15" ht="15.6" thickBot="1">
      <c r="B28" s="244"/>
      <c r="C28" s="204"/>
      <c r="F28" s="1"/>
      <c r="G28" s="1"/>
      <c r="K28" s="7"/>
      <c r="N28"/>
    </row>
    <row r="29" spans="2:15" ht="13.7">
      <c r="G29" s="1"/>
      <c r="H29" s="1"/>
      <c r="I29" s="1"/>
      <c r="J29" s="6"/>
      <c r="N29"/>
    </row>
    <row r="30" spans="2:15" ht="13.7">
      <c r="G30" s="1"/>
      <c r="H30" s="1"/>
      <c r="I30" s="1"/>
      <c r="J30" s="10"/>
      <c r="N30"/>
    </row>
    <row r="31" spans="2:15" ht="13.7">
      <c r="G31" s="1"/>
      <c r="H31" s="1"/>
      <c r="I31" s="1"/>
      <c r="J31" s="11"/>
      <c r="N31"/>
    </row>
    <row r="32" spans="2:15" ht="13.7">
      <c r="D32" s="1"/>
      <c r="L32" s="1"/>
      <c r="M32" s="7"/>
      <c r="O32" s="12"/>
    </row>
    <row r="33" spans="2:19" ht="13.7">
      <c r="D33" s="1"/>
      <c r="N33" s="13"/>
      <c r="P33" s="14"/>
    </row>
    <row r="34" spans="2:19" ht="13.7">
      <c r="D34" s="1"/>
      <c r="N34" s="13"/>
      <c r="P34" s="14"/>
    </row>
    <row r="35" spans="2:19">
      <c r="N35" s="13"/>
      <c r="P35" s="14"/>
    </row>
    <row r="38" spans="2:19" s="1" customFormat="1">
      <c r="B38"/>
      <c r="C38"/>
      <c r="D38"/>
      <c r="E38"/>
      <c r="F38"/>
      <c r="G38"/>
      <c r="H38"/>
      <c r="I38"/>
      <c r="J38" s="15"/>
      <c r="L38"/>
      <c r="M38"/>
      <c r="O38"/>
      <c r="P38"/>
      <c r="Q38"/>
      <c r="R38"/>
      <c r="S38"/>
    </row>
  </sheetData>
  <sheetProtection selectLockedCells="1"/>
  <mergeCells count="7">
    <mergeCell ref="B19:B23"/>
    <mergeCell ref="B24:B28"/>
    <mergeCell ref="D14:E14"/>
    <mergeCell ref="B9:B13"/>
    <mergeCell ref="B2:C2"/>
    <mergeCell ref="B4:B8"/>
    <mergeCell ref="B14:B18"/>
  </mergeCell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4E39EC86C7534AA0E0AB75A43F0EF8" ma:contentTypeVersion="15" ma:contentTypeDescription="Create a new document." ma:contentTypeScope="" ma:versionID="8c8fac13abedeea1733e3c6067f56dfb">
  <xsd:schema xmlns:xsd="http://www.w3.org/2001/XMLSchema" xmlns:xs="http://www.w3.org/2001/XMLSchema" xmlns:p="http://schemas.microsoft.com/office/2006/metadata/properties" xmlns:ns2="a98b1565-d548-4c11-a53f-59fde6e0cc4a" xmlns:ns3="ab9b492d-a6a3-448e-b34a-d6275a33e648" targetNamespace="http://schemas.microsoft.com/office/2006/metadata/properties" ma:root="true" ma:fieldsID="e7f4e2480dacb45abab5143007edbc56" ns2:_="" ns3:_="">
    <xsd:import namespace="a98b1565-d548-4c11-a53f-59fde6e0cc4a"/>
    <xsd:import namespace="ab9b492d-a6a3-448e-b34a-d6275a33e64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8b1565-d548-4c11-a53f-59fde6e0c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3b10853-d2c0-4354-bef7-f8b5b2b4d7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b9b492d-a6a3-448e-b34a-d6275a33e64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abfc870-f119-481e-aba6-0c9e6f62b321}" ma:internalName="TaxCatchAll" ma:showField="CatchAllData" ma:web="ab9b492d-a6a3-448e-b34a-d6275a33e6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8b1565-d548-4c11-a53f-59fde6e0cc4a">
      <Terms xmlns="http://schemas.microsoft.com/office/infopath/2007/PartnerControls"/>
    </lcf76f155ced4ddcb4097134ff3c332f>
    <TaxCatchAll xmlns="ab9b492d-a6a3-448e-b34a-d6275a33e648" xsi:nil="true"/>
  </documentManagement>
</p:properties>
</file>

<file path=customXml/itemProps1.xml><?xml version="1.0" encoding="utf-8"?>
<ds:datastoreItem xmlns:ds="http://schemas.openxmlformats.org/officeDocument/2006/customXml" ds:itemID="{20F45E28-A0E6-47A0-93B6-6315FCA994B2}"/>
</file>

<file path=customXml/itemProps2.xml><?xml version="1.0" encoding="utf-8"?>
<ds:datastoreItem xmlns:ds="http://schemas.openxmlformats.org/officeDocument/2006/customXml" ds:itemID="{6C0EFDE8-B3CC-4E74-BB93-EA990CE11CF4}"/>
</file>

<file path=customXml/itemProps3.xml><?xml version="1.0" encoding="utf-8"?>
<ds:datastoreItem xmlns:ds="http://schemas.openxmlformats.org/officeDocument/2006/customXml" ds:itemID="{33101786-E866-4EB3-B5DE-18FE882C1E1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Schmidt</dc:creator>
  <cp:keywords/>
  <dc:description/>
  <cp:lastModifiedBy/>
  <cp:revision/>
  <dcterms:created xsi:type="dcterms:W3CDTF">2022-10-27T22:41:01Z</dcterms:created>
  <dcterms:modified xsi:type="dcterms:W3CDTF">2023-05-25T23:40:34Z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0x010100754E39EC86C7534AA0E0AB75A43F0EF8</vt:lpwstr>
  </property>
  <property fmtid="{D5CDD505-2E9C-101B-9397-08002B2CF9AE}" pid="3" name="MediaServiceImageTags">
    <vt:lpwstr/>
  </property>
</Properties>
</file>